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ogramática\"/>
    </mc:Choice>
  </mc:AlternateContent>
  <xr:revisionPtr revIDLastSave="0" documentId="13_ncr:1_{2742F578-EA2C-4DAD-A1E4-16224F035CD2}" xr6:coauthVersionLast="45" xr6:coauthVersionMax="45" xr10:uidLastSave="{00000000-0000-0000-0000-000000000000}"/>
  <bookViews>
    <workbookView xWindow="-120" yWindow="-120" windowWidth="29040" windowHeight="15840" xr2:uid="{144355E2-934C-441E-838B-EAC946450F49}"/>
  </bookViews>
  <sheets>
    <sheet name="Programas y proyec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b" localSheetId="0">#REF!</definedName>
    <definedName name="\c" localSheetId="0">[2]EDORES!#REF!</definedName>
    <definedName name="\g" localSheetId="0">#REF!</definedName>
    <definedName name="\m" localSheetId="0">#REF!</definedName>
    <definedName name="\m">#REF!</definedName>
    <definedName name="\s" localSheetId="0">#REF!</definedName>
    <definedName name="\w" localSheetId="0">#REF!</definedName>
    <definedName name="_1" localSheetId="0">[3]REPBOC98!#REF!</definedName>
    <definedName name="_1">[3]REPBOC98!#REF!</definedName>
    <definedName name="_2">#N/A</definedName>
    <definedName name="_Bal03" localSheetId="0">#REF!</definedName>
    <definedName name="_Bal03">#REF!</definedName>
    <definedName name="_Fill" localSheetId="0" hidden="1">'[4]Concentración Gastos'!#REF!</definedName>
    <definedName name="_Fill" hidden="1">'[4]Concentración Gastos'!#REF!</definedName>
    <definedName name="_Key1" localSheetId="0" hidden="1">'[5]Cálculo Depreciación'!#REF!</definedName>
    <definedName name="_Key1" hidden="1">'[5]Cálculo Depreciación'!#REF!</definedName>
    <definedName name="_Key2" localSheetId="0" hidden="1">[6]Resumen!#REF!</definedName>
    <definedName name="_Key2" hidden="1">[6]Resumen!#REF!</definedName>
    <definedName name="_nov99" localSheetId="0">'[7]EDO COSTOS'!#REF!</definedName>
    <definedName name="_nov99">'[7]EDO COSTOS'!#REF!</definedName>
    <definedName name="_Order1" hidden="1">255</definedName>
    <definedName name="_Order2" hidden="1">255</definedName>
    <definedName name="_Sort" localSheetId="0" hidden="1">'[5]Cálculo Depreciación'!#REF!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'Programas y proyectos'!$B$1:$K$204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[8]Bocar!#REF!</definedName>
    <definedName name="bocarrecibida">[8]Bocar!#REF!</definedName>
    <definedName name="bocarrecibir" localSheetId="0">[8]Bocar!#REF!</definedName>
    <definedName name="bocarrecibir">[8]Bocar!#REF!</definedName>
    <definedName name="borrar" localSheetId="0">'[5]Cálculo Depreciación'!#REF!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'[9]1997'!#REF!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'[7]EDO COSTOS'!#REF!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'[7]EDO COSTOS'!#REF!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[8]Bocar!#REF!</definedName>
    <definedName name="planta">[8]Bocar!#REF!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8" i="1" l="1"/>
  <c r="K198" i="1" s="1"/>
  <c r="K197" i="1" s="1"/>
  <c r="J197" i="1"/>
  <c r="I197" i="1"/>
  <c r="H197" i="1"/>
  <c r="G197" i="1"/>
  <c r="F197" i="1"/>
  <c r="K193" i="1"/>
  <c r="K190" i="1"/>
  <c r="K188" i="1" s="1"/>
  <c r="H190" i="1"/>
  <c r="H188" i="1" s="1"/>
  <c r="H189" i="1"/>
  <c r="K189" i="1" s="1"/>
  <c r="J188" i="1"/>
  <c r="I188" i="1"/>
  <c r="I185" i="1" s="1"/>
  <c r="G188" i="1"/>
  <c r="F188" i="1"/>
  <c r="H187" i="1"/>
  <c r="K187" i="1" s="1"/>
  <c r="K186" i="1" s="1"/>
  <c r="J186" i="1"/>
  <c r="I186" i="1"/>
  <c r="G186" i="1"/>
  <c r="F186" i="1"/>
  <c r="H184" i="1"/>
  <c r="K184" i="1" s="1"/>
  <c r="K183" i="1" s="1"/>
  <c r="J183" i="1"/>
  <c r="I183" i="1"/>
  <c r="G183" i="1"/>
  <c r="F183" i="1"/>
  <c r="H182" i="1"/>
  <c r="K182" i="1" s="1"/>
  <c r="K181" i="1" s="1"/>
  <c r="J181" i="1"/>
  <c r="I181" i="1"/>
  <c r="H181" i="1"/>
  <c r="G181" i="1"/>
  <c r="F181" i="1"/>
  <c r="H180" i="1"/>
  <c r="H179" i="1"/>
  <c r="K179" i="1" s="1"/>
  <c r="J178" i="1"/>
  <c r="I178" i="1"/>
  <c r="G178" i="1"/>
  <c r="G177" i="1" s="1"/>
  <c r="G176" i="1" s="1"/>
  <c r="F178" i="1"/>
  <c r="H174" i="1"/>
  <c r="K174" i="1" s="1"/>
  <c r="K173" i="1"/>
  <c r="J173" i="1"/>
  <c r="J167" i="1" s="1"/>
  <c r="I173" i="1"/>
  <c r="H173" i="1"/>
  <c r="G173" i="1"/>
  <c r="F173" i="1"/>
  <c r="H172" i="1"/>
  <c r="K172" i="1" s="1"/>
  <c r="H171" i="1"/>
  <c r="K171" i="1" s="1"/>
  <c r="H170" i="1"/>
  <c r="K170" i="1" s="1"/>
  <c r="K169" i="1"/>
  <c r="H169" i="1"/>
  <c r="J168" i="1"/>
  <c r="I168" i="1"/>
  <c r="I167" i="1" s="1"/>
  <c r="G168" i="1"/>
  <c r="F168" i="1"/>
  <c r="H166" i="1"/>
  <c r="K166" i="1" s="1"/>
  <c r="H165" i="1"/>
  <c r="K165" i="1" s="1"/>
  <c r="K164" i="1" s="1"/>
  <c r="J164" i="1"/>
  <c r="I164" i="1"/>
  <c r="G164" i="1"/>
  <c r="F164" i="1"/>
  <c r="H163" i="1"/>
  <c r="K163" i="1" s="1"/>
  <c r="H162" i="1"/>
  <c r="K162" i="1" s="1"/>
  <c r="H161" i="1"/>
  <c r="K161" i="1" s="1"/>
  <c r="H160" i="1"/>
  <c r="K160" i="1" s="1"/>
  <c r="H159" i="1"/>
  <c r="K159" i="1" s="1"/>
  <c r="H158" i="1"/>
  <c r="K158" i="1" s="1"/>
  <c r="J157" i="1"/>
  <c r="I157" i="1"/>
  <c r="G157" i="1"/>
  <c r="F157" i="1"/>
  <c r="H156" i="1"/>
  <c r="K156" i="1" s="1"/>
  <c r="H155" i="1"/>
  <c r="K155" i="1" s="1"/>
  <c r="H154" i="1"/>
  <c r="K154" i="1" s="1"/>
  <c r="H153" i="1"/>
  <c r="K153" i="1" s="1"/>
  <c r="H152" i="1"/>
  <c r="K152" i="1" s="1"/>
  <c r="H151" i="1"/>
  <c r="K151" i="1" s="1"/>
  <c r="H150" i="1"/>
  <c r="K150" i="1" s="1"/>
  <c r="J149" i="1"/>
  <c r="I149" i="1"/>
  <c r="G149" i="1"/>
  <c r="F149" i="1"/>
  <c r="H148" i="1"/>
  <c r="K148" i="1" s="1"/>
  <c r="H147" i="1"/>
  <c r="K147" i="1" s="1"/>
  <c r="H146" i="1"/>
  <c r="K146" i="1" s="1"/>
  <c r="H145" i="1"/>
  <c r="K145" i="1" s="1"/>
  <c r="H144" i="1"/>
  <c r="K144" i="1" s="1"/>
  <c r="H143" i="1"/>
  <c r="K143" i="1" s="1"/>
  <c r="H142" i="1"/>
  <c r="K142" i="1" s="1"/>
  <c r="H141" i="1"/>
  <c r="K141" i="1" s="1"/>
  <c r="H140" i="1"/>
  <c r="K140" i="1" s="1"/>
  <c r="H139" i="1"/>
  <c r="K139" i="1" s="1"/>
  <c r="H138" i="1"/>
  <c r="K138" i="1" s="1"/>
  <c r="H137" i="1"/>
  <c r="K137" i="1" s="1"/>
  <c r="J136" i="1"/>
  <c r="I136" i="1"/>
  <c r="G136" i="1"/>
  <c r="F136" i="1"/>
  <c r="H135" i="1"/>
  <c r="K135" i="1" s="1"/>
  <c r="K134" i="1" s="1"/>
  <c r="J134" i="1"/>
  <c r="I134" i="1"/>
  <c r="G134" i="1"/>
  <c r="F134" i="1"/>
  <c r="K133" i="1"/>
  <c r="K131" i="1" s="1"/>
  <c r="H133" i="1"/>
  <c r="H132" i="1"/>
  <c r="K132" i="1" s="1"/>
  <c r="J131" i="1"/>
  <c r="I131" i="1"/>
  <c r="H131" i="1"/>
  <c r="G131" i="1"/>
  <c r="F131" i="1"/>
  <c r="H130" i="1"/>
  <c r="K130" i="1" s="1"/>
  <c r="H129" i="1"/>
  <c r="K129" i="1" s="1"/>
  <c r="H128" i="1"/>
  <c r="K128" i="1" s="1"/>
  <c r="J127" i="1"/>
  <c r="I127" i="1"/>
  <c r="G127" i="1"/>
  <c r="F127" i="1"/>
  <c r="H126" i="1"/>
  <c r="K126" i="1" s="1"/>
  <c r="K125" i="1"/>
  <c r="H125" i="1"/>
  <c r="J124" i="1"/>
  <c r="I124" i="1"/>
  <c r="G124" i="1"/>
  <c r="F124" i="1"/>
  <c r="H123" i="1"/>
  <c r="K123" i="1" s="1"/>
  <c r="H122" i="1"/>
  <c r="K122" i="1" s="1"/>
  <c r="H121" i="1"/>
  <c r="K121" i="1" s="1"/>
  <c r="H120" i="1"/>
  <c r="K120" i="1" s="1"/>
  <c r="H119" i="1"/>
  <c r="K119" i="1" s="1"/>
  <c r="J118" i="1"/>
  <c r="I118" i="1"/>
  <c r="G118" i="1"/>
  <c r="F118" i="1"/>
  <c r="H117" i="1"/>
  <c r="K117" i="1" s="1"/>
  <c r="H116" i="1"/>
  <c r="K116" i="1" s="1"/>
  <c r="J115" i="1"/>
  <c r="I115" i="1"/>
  <c r="G115" i="1"/>
  <c r="F115" i="1"/>
  <c r="H114" i="1"/>
  <c r="K114" i="1" s="1"/>
  <c r="K113" i="1" s="1"/>
  <c r="J113" i="1"/>
  <c r="I113" i="1"/>
  <c r="H113" i="1"/>
  <c r="G113" i="1"/>
  <c r="F113" i="1"/>
  <c r="J112" i="1"/>
  <c r="H111" i="1"/>
  <c r="K111" i="1" s="1"/>
  <c r="H110" i="1"/>
  <c r="K110" i="1" s="1"/>
  <c r="H109" i="1"/>
  <c r="K109" i="1" s="1"/>
  <c r="H108" i="1"/>
  <c r="K108" i="1" s="1"/>
  <c r="H107" i="1"/>
  <c r="K107" i="1" s="1"/>
  <c r="H106" i="1"/>
  <c r="K106" i="1" s="1"/>
  <c r="H105" i="1"/>
  <c r="K105" i="1" s="1"/>
  <c r="H104" i="1"/>
  <c r="K104" i="1" s="1"/>
  <c r="J103" i="1"/>
  <c r="I103" i="1"/>
  <c r="G103" i="1"/>
  <c r="G102" i="1" s="1"/>
  <c r="F103" i="1"/>
  <c r="J102" i="1"/>
  <c r="I102" i="1"/>
  <c r="F102" i="1"/>
  <c r="H99" i="1"/>
  <c r="K99" i="1" s="1"/>
  <c r="H98" i="1"/>
  <c r="K98" i="1" s="1"/>
  <c r="H97" i="1"/>
  <c r="K97" i="1" s="1"/>
  <c r="H96" i="1"/>
  <c r="K96" i="1" s="1"/>
  <c r="H95" i="1"/>
  <c r="K95" i="1" s="1"/>
  <c r="J94" i="1"/>
  <c r="I94" i="1"/>
  <c r="G94" i="1"/>
  <c r="F94" i="1"/>
  <c r="H93" i="1"/>
  <c r="K93" i="1" s="1"/>
  <c r="K92" i="1" s="1"/>
  <c r="J92" i="1"/>
  <c r="J85" i="1" s="1"/>
  <c r="I92" i="1"/>
  <c r="G92" i="1"/>
  <c r="F92" i="1"/>
  <c r="H91" i="1"/>
  <c r="K91" i="1" s="1"/>
  <c r="H90" i="1"/>
  <c r="K90" i="1" s="1"/>
  <c r="J89" i="1"/>
  <c r="I89" i="1"/>
  <c r="H89" i="1"/>
  <c r="G89" i="1"/>
  <c r="F89" i="1"/>
  <c r="H88" i="1"/>
  <c r="K88" i="1" s="1"/>
  <c r="H87" i="1"/>
  <c r="K87" i="1" s="1"/>
  <c r="K86" i="1" s="1"/>
  <c r="J86" i="1"/>
  <c r="I86" i="1"/>
  <c r="G86" i="1"/>
  <c r="F86" i="1"/>
  <c r="F85" i="1" s="1"/>
  <c r="H82" i="1"/>
  <c r="K82" i="1" s="1"/>
  <c r="H81" i="1"/>
  <c r="K81" i="1" s="1"/>
  <c r="K80" i="1" s="1"/>
  <c r="J80" i="1"/>
  <c r="I80" i="1"/>
  <c r="G80" i="1"/>
  <c r="F80" i="1"/>
  <c r="H79" i="1"/>
  <c r="K79" i="1" s="1"/>
  <c r="K78" i="1" s="1"/>
  <c r="J78" i="1"/>
  <c r="I78" i="1"/>
  <c r="G78" i="1"/>
  <c r="F78" i="1"/>
  <c r="H77" i="1"/>
  <c r="H76" i="1" s="1"/>
  <c r="J76" i="1"/>
  <c r="I76" i="1"/>
  <c r="G76" i="1"/>
  <c r="F76" i="1"/>
  <c r="H75" i="1"/>
  <c r="K75" i="1" s="1"/>
  <c r="H74" i="1"/>
  <c r="K74" i="1" s="1"/>
  <c r="K73" i="1" s="1"/>
  <c r="J73" i="1"/>
  <c r="I73" i="1"/>
  <c r="G73" i="1"/>
  <c r="F73" i="1"/>
  <c r="H72" i="1"/>
  <c r="K72" i="1" s="1"/>
  <c r="H71" i="1"/>
  <c r="K71" i="1" s="1"/>
  <c r="H70" i="1"/>
  <c r="K70" i="1" s="1"/>
  <c r="H69" i="1"/>
  <c r="K69" i="1" s="1"/>
  <c r="H68" i="1"/>
  <c r="K68" i="1" s="1"/>
  <c r="H67" i="1"/>
  <c r="K67" i="1" s="1"/>
  <c r="H66" i="1"/>
  <c r="K66" i="1" s="1"/>
  <c r="H65" i="1"/>
  <c r="K65" i="1" s="1"/>
  <c r="H64" i="1"/>
  <c r="K64" i="1" s="1"/>
  <c r="H63" i="1"/>
  <c r="K63" i="1" s="1"/>
  <c r="H62" i="1"/>
  <c r="K62" i="1" s="1"/>
  <c r="H61" i="1"/>
  <c r="K61" i="1" s="1"/>
  <c r="J60" i="1"/>
  <c r="I60" i="1"/>
  <c r="G60" i="1"/>
  <c r="F60" i="1"/>
  <c r="H59" i="1"/>
  <c r="K59" i="1" s="1"/>
  <c r="H58" i="1"/>
  <c r="K58" i="1" s="1"/>
  <c r="J57" i="1"/>
  <c r="I57" i="1"/>
  <c r="G57" i="1"/>
  <c r="F57" i="1"/>
  <c r="H56" i="1"/>
  <c r="K56" i="1" s="1"/>
  <c r="H55" i="1"/>
  <c r="K55" i="1" s="1"/>
  <c r="H54" i="1"/>
  <c r="K54" i="1" s="1"/>
  <c r="H53" i="1"/>
  <c r="K53" i="1" s="1"/>
  <c r="J52" i="1"/>
  <c r="I52" i="1"/>
  <c r="G52" i="1"/>
  <c r="F52" i="1"/>
  <c r="H51" i="1"/>
  <c r="K51" i="1" s="1"/>
  <c r="H50" i="1"/>
  <c r="K50" i="1" s="1"/>
  <c r="H49" i="1"/>
  <c r="K49" i="1" s="1"/>
  <c r="H48" i="1"/>
  <c r="K48" i="1" s="1"/>
  <c r="J47" i="1"/>
  <c r="I47" i="1"/>
  <c r="G47" i="1"/>
  <c r="F47" i="1"/>
  <c r="H46" i="1"/>
  <c r="K46" i="1" s="1"/>
  <c r="K45" i="1" s="1"/>
  <c r="J45" i="1"/>
  <c r="I45" i="1"/>
  <c r="H45" i="1"/>
  <c r="G45" i="1"/>
  <c r="F45" i="1"/>
  <c r="H44" i="1"/>
  <c r="K44" i="1" s="1"/>
  <c r="K43" i="1" s="1"/>
  <c r="J43" i="1"/>
  <c r="I43" i="1"/>
  <c r="G43" i="1"/>
  <c r="F43" i="1"/>
  <c r="H42" i="1"/>
  <c r="K42" i="1" s="1"/>
  <c r="H41" i="1"/>
  <c r="K41" i="1" s="1"/>
  <c r="H40" i="1"/>
  <c r="K40" i="1" s="1"/>
  <c r="J39" i="1"/>
  <c r="I39" i="1"/>
  <c r="G39" i="1"/>
  <c r="F39" i="1"/>
  <c r="H38" i="1"/>
  <c r="K38" i="1" s="1"/>
  <c r="H37" i="1"/>
  <c r="K37" i="1" s="1"/>
  <c r="H36" i="1"/>
  <c r="K36" i="1" s="1"/>
  <c r="J35" i="1"/>
  <c r="I35" i="1"/>
  <c r="G35" i="1"/>
  <c r="F35" i="1"/>
  <c r="H34" i="1"/>
  <c r="K34" i="1" s="1"/>
  <c r="K33" i="1" s="1"/>
  <c r="J33" i="1"/>
  <c r="I33" i="1"/>
  <c r="G33" i="1"/>
  <c r="F33" i="1"/>
  <c r="K32" i="1"/>
  <c r="K31" i="1" s="1"/>
  <c r="H32" i="1"/>
  <c r="J31" i="1"/>
  <c r="I31" i="1"/>
  <c r="H31" i="1"/>
  <c r="G31" i="1"/>
  <c r="F31" i="1"/>
  <c r="H30" i="1"/>
  <c r="H29" i="1" s="1"/>
  <c r="J29" i="1"/>
  <c r="I29" i="1"/>
  <c r="G29" i="1"/>
  <c r="F29" i="1"/>
  <c r="H28" i="1"/>
  <c r="K28" i="1" s="1"/>
  <c r="H27" i="1"/>
  <c r="K27" i="1" s="1"/>
  <c r="H26" i="1"/>
  <c r="K26" i="1" s="1"/>
  <c r="H25" i="1"/>
  <c r="K25" i="1" s="1"/>
  <c r="H24" i="1"/>
  <c r="K24" i="1" s="1"/>
  <c r="H23" i="1"/>
  <c r="H22" i="1"/>
  <c r="K22" i="1" s="1"/>
  <c r="J21" i="1"/>
  <c r="I21" i="1"/>
  <c r="G21" i="1"/>
  <c r="F21" i="1"/>
  <c r="H20" i="1"/>
  <c r="K20" i="1" s="1"/>
  <c r="K19" i="1" s="1"/>
  <c r="J19" i="1"/>
  <c r="J18" i="1" s="1"/>
  <c r="I19" i="1"/>
  <c r="G19" i="1"/>
  <c r="F19" i="1"/>
  <c r="H16" i="1"/>
  <c r="K16" i="1" s="1"/>
  <c r="H15" i="1"/>
  <c r="K15" i="1" s="1"/>
  <c r="H14" i="1"/>
  <c r="J13" i="1"/>
  <c r="I13" i="1"/>
  <c r="I11" i="1" s="1"/>
  <c r="G13" i="1"/>
  <c r="G11" i="1" s="1"/>
  <c r="F13" i="1"/>
  <c r="F11" i="1" s="1"/>
  <c r="J11" i="1"/>
  <c r="K30" i="1" l="1"/>
  <c r="K29" i="1" s="1"/>
  <c r="H73" i="1"/>
  <c r="H78" i="1"/>
  <c r="G167" i="1"/>
  <c r="H13" i="1"/>
  <c r="H11" i="1" s="1"/>
  <c r="H43" i="1"/>
  <c r="I85" i="1"/>
  <c r="G85" i="1"/>
  <c r="G17" i="1" s="1"/>
  <c r="G10" i="1" s="1"/>
  <c r="G202" i="1" s="1"/>
  <c r="J17" i="1"/>
  <c r="F18" i="1"/>
  <c r="K35" i="1"/>
  <c r="K89" i="1"/>
  <c r="H168" i="1"/>
  <c r="H167" i="1" s="1"/>
  <c r="F177" i="1"/>
  <c r="F176" i="1" s="1"/>
  <c r="F112" i="1"/>
  <c r="F17" i="1" s="1"/>
  <c r="H19" i="1"/>
  <c r="H33" i="1"/>
  <c r="H57" i="1"/>
  <c r="H115" i="1"/>
  <c r="I112" i="1"/>
  <c r="K127" i="1"/>
  <c r="K136" i="1"/>
  <c r="H164" i="1"/>
  <c r="H186" i="1"/>
  <c r="H185" i="1" s="1"/>
  <c r="H21" i="1"/>
  <c r="H178" i="1"/>
  <c r="I18" i="1"/>
  <c r="K39" i="1"/>
  <c r="K52" i="1"/>
  <c r="H86" i="1"/>
  <c r="H94" i="1"/>
  <c r="K115" i="1"/>
  <c r="K112" i="1" s="1"/>
  <c r="H124" i="1"/>
  <c r="K124" i="1"/>
  <c r="H127" i="1"/>
  <c r="K157" i="1"/>
  <c r="F167" i="1"/>
  <c r="J177" i="1"/>
  <c r="J176" i="1" s="1"/>
  <c r="I177" i="1"/>
  <c r="I176" i="1" s="1"/>
  <c r="I17" i="1"/>
  <c r="I10" i="1" s="1"/>
  <c r="I202" i="1" s="1"/>
  <c r="K60" i="1"/>
  <c r="K47" i="1"/>
  <c r="K103" i="1"/>
  <c r="K102" i="1" s="1"/>
  <c r="K118" i="1"/>
  <c r="K149" i="1"/>
  <c r="K57" i="1"/>
  <c r="K185" i="1"/>
  <c r="K14" i="1"/>
  <c r="K13" i="1" s="1"/>
  <c r="K11" i="1" s="1"/>
  <c r="H47" i="1"/>
  <c r="H52" i="1"/>
  <c r="K77" i="1"/>
  <c r="K76" i="1" s="1"/>
  <c r="H92" i="1"/>
  <c r="H85" i="1" s="1"/>
  <c r="H149" i="1"/>
  <c r="K23" i="1"/>
  <c r="K21" i="1" s="1"/>
  <c r="K18" i="1" s="1"/>
  <c r="J185" i="1"/>
  <c r="J10" i="1" s="1"/>
  <c r="J202" i="1" s="1"/>
  <c r="H35" i="1"/>
  <c r="H80" i="1"/>
  <c r="H118" i="1"/>
  <c r="H134" i="1"/>
  <c r="H183" i="1"/>
  <c r="H177" i="1" s="1"/>
  <c r="H176" i="1" s="1"/>
  <c r="G185" i="1"/>
  <c r="K168" i="1"/>
  <c r="K167" i="1" s="1"/>
  <c r="K94" i="1"/>
  <c r="H60" i="1"/>
  <c r="H39" i="1"/>
  <c r="H103" i="1"/>
  <c r="H102" i="1" s="1"/>
  <c r="H157" i="1"/>
  <c r="K180" i="1"/>
  <c r="K178" i="1" s="1"/>
  <c r="K177" i="1" s="1"/>
  <c r="K176" i="1" s="1"/>
  <c r="G112" i="1"/>
  <c r="H136" i="1"/>
  <c r="F185" i="1"/>
  <c r="K85" i="1" l="1"/>
  <c r="H18" i="1"/>
  <c r="K17" i="1"/>
  <c r="K10" i="1" s="1"/>
  <c r="K202" i="1" s="1"/>
  <c r="F10" i="1"/>
  <c r="F202" i="1" s="1"/>
  <c r="H112" i="1"/>
  <c r="H17" i="1" s="1"/>
  <c r="H10" i="1" s="1"/>
  <c r="H202" i="1" s="1"/>
</calcChain>
</file>

<file path=xl/sharedStrings.xml><?xml version="1.0" encoding="utf-8"?>
<sst xmlns="http://schemas.openxmlformats.org/spreadsheetml/2006/main" count="204" uniqueCount="191">
  <si>
    <t>Municipio de Chihuahua</t>
  </si>
  <si>
    <t>Programas y Proyectos de Inversión</t>
  </si>
  <si>
    <t>Del 1°  de enero al 30 de septiembre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</si>
  <si>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</si>
  <si>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</si>
  <si>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</si>
  <si>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</si>
  <si>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</si>
  <si>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</si>
  <si>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</si>
  <si>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</si>
  <si>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</si>
  <si>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</si>
  <si>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</si>
  <si>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</si>
  <si>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</si>
  <si>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</si>
  <si>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</si>
  <si>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</si>
  <si>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</si>
  <si>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</si>
  <si>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</si>
  <si>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</si>
  <si>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</si>
  <si>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</si>
  <si>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</si>
  <si>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</si>
  <si>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</si>
  <si>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</si>
  <si>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</si>
  <si>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</si>
  <si>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</si>
  <si>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</si>
  <si>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</si>
  <si>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</si>
  <si>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</si>
  <si>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</si>
  <si>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</si>
  <si>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</si>
  <si>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</si>
  <si>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</si>
  <si>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</si>
  <si>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</si>
  <si>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</si>
  <si>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</si>
  <si>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</si>
  <si>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</si>
  <si>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</si>
  <si>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</si>
  <si>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</si>
  <si>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</si>
  <si>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</si>
  <si>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</si>
  <si>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</si>
  <si>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</si>
  <si>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</si>
  <si>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</si>
  <si>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</si>
  <si>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</si>
  <si>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</si>
  <si>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</si>
  <si>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</si>
  <si>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</si>
  <si>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</si>
  <si>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</si>
  <si>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</si>
  <si>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</si>
  <si>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</si>
  <si>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</si>
  <si>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</si>
  <si>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</si>
  <si>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</si>
  <si>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</si>
  <si>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</si>
  <si>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</si>
  <si>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</si>
  <si>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</si>
  <si>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</si>
  <si>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</si>
  <si>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</si>
  <si>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</si>
  <si>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</si>
  <si>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</si>
  <si>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</si>
  <si>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</si>
  <si>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</si>
  <si>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</si>
  <si>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</si>
  <si>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</si>
  <si>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</si>
  <si>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</si>
  <si>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</si>
  <si>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</si>
  <si>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</si>
  <si>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</si>
  <si>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</si>
  <si>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</si>
  <si>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</si>
  <si>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</si>
  <si>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</si>
  <si>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</si>
  <si>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</si>
  <si>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</si>
  <si>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</si>
  <si>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</si>
  <si>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</si>
  <si>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</si>
  <si>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</si>
  <si>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</si>
  <si>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</si>
  <si>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</si>
  <si>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</si>
  <si>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</si>
  <si>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</si>
  <si>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</si>
  <si>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</si>
  <si>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</si>
  <si>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</si>
  <si>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</si>
  <si>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</si>
  <si>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</si>
  <si>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</si>
  <si>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</si>
  <si>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</si>
  <si>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</si>
  <si>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</si>
  <si>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</si>
  <si>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</si>
  <si>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</si>
  <si>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</si>
  <si>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</si>
  <si>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</si>
  <si>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</si>
  <si>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</si>
  <si>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</si>
  <si>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</si>
  <si>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</si>
  <si>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</si>
  <si>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</si>
  <si>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</si>
  <si>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</si>
  <si>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</si>
  <si>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</si>
  <si>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</si>
  <si>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</si>
  <si>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</si>
  <si>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</si>
  <si>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</si>
  <si>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</si>
  <si>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</si>
  <si>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</si>
  <si>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</si>
  <si>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</si>
  <si>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</si>
  <si>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</si>
  <si>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</si>
  <si>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</si>
  <si>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</si>
  <si>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</si>
  <si>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</si>
  <si>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</si>
  <si>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</si>
  <si>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</si>
  <si>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</si>
  <si>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</si>
  <si>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</si>
  <si>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</si>
  <si>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</si>
  <si>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</si>
  <si>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</si>
  <si>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</si>
  <si>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</si>
  <si>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</si>
  <si>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</si>
  <si>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</si>
  <si>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</si>
  <si>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</si>
  <si>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</si>
  <si>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</si>
  <si>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</si>
  <si>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</si>
  <si>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</si>
  <si>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</si>
  <si>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</si>
  <si>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</si>
  <si>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</si>
  <si>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</si>
  <si>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</si>
  <si>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Amortización de capital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</si>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</sst>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61">
    <xf numFmtId="0" fontId="0" fillId="0" borderId="0" xfId="0"/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3" fillId="0" borderId="0" xfId="3"/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4" fillId="0" borderId="0" xfId="2" applyFont="1"/>
    <xf numFmtId="4" fontId="4" fillId="0" borderId="0" xfId="2" applyNumberFormat="1" applyFont="1"/>
    <xf numFmtId="0" fontId="2" fillId="2" borderId="9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4" fontId="2" fillId="2" borderId="9" xfId="2" applyNumberFormat="1" applyFont="1" applyFill="1" applyBorder="1" applyAlignment="1">
      <alignment horizontal="center" vertical="center" wrapText="1"/>
    </xf>
    <xf numFmtId="4" fontId="2" fillId="2" borderId="9" xfId="2" applyNumberFormat="1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vertical="center" wrapText="1"/>
    </xf>
    <xf numFmtId="4" fontId="5" fillId="0" borderId="10" xfId="3" applyNumberFormat="1" applyFont="1" applyBorder="1"/>
    <xf numFmtId="4" fontId="5" fillId="0" borderId="3" xfId="3" applyNumberFormat="1" applyFont="1" applyBorder="1"/>
    <xf numFmtId="0" fontId="5" fillId="0" borderId="4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49" fontId="5" fillId="0" borderId="0" xfId="3" applyNumberFormat="1" applyFont="1"/>
    <xf numFmtId="4" fontId="5" fillId="0" borderId="11" xfId="3" applyNumberFormat="1" applyFont="1" applyBorder="1"/>
    <xf numFmtId="4" fontId="5" fillId="0" borderId="5" xfId="3" applyNumberFormat="1" applyFont="1" applyBorder="1"/>
    <xf numFmtId="0" fontId="5" fillId="0" borderId="0" xfId="2" applyFont="1" applyAlignment="1">
      <alignment horizontal="left" vertical="center" wrapText="1"/>
    </xf>
    <xf numFmtId="49" fontId="6" fillId="0" borderId="0" xfId="3" applyNumberFormat="1" applyFont="1"/>
    <xf numFmtId="4" fontId="6" fillId="0" borderId="11" xfId="3" applyNumberFormat="1" applyFont="1" applyBorder="1"/>
    <xf numFmtId="4" fontId="4" fillId="0" borderId="5" xfId="2" applyNumberFormat="1" applyFont="1" applyBorder="1" applyAlignment="1">
      <alignment horizontal="right" vertical="center" wrapText="1"/>
    </xf>
    <xf numFmtId="4" fontId="4" fillId="0" borderId="11" xfId="2" applyNumberFormat="1" applyFont="1" applyBorder="1" applyAlignment="1">
      <alignment horizontal="right" vertical="center" wrapText="1"/>
    </xf>
    <xf numFmtId="4" fontId="6" fillId="0" borderId="5" xfId="3" applyNumberFormat="1" applyFont="1" applyBorder="1"/>
    <xf numFmtId="49" fontId="6" fillId="0" borderId="0" xfId="3" applyNumberFormat="1" applyFont="1" applyAlignment="1">
      <alignment wrapText="1"/>
    </xf>
    <xf numFmtId="0" fontId="7" fillId="0" borderId="0" xfId="3" applyFont="1"/>
    <xf numFmtId="4" fontId="8" fillId="0" borderId="0" xfId="1" applyNumberFormat="1" applyFont="1" applyAlignment="1">
      <alignment horizontal="right"/>
    </xf>
    <xf numFmtId="0" fontId="9" fillId="0" borderId="0" xfId="0" applyFont="1"/>
    <xf numFmtId="4" fontId="9" fillId="0" borderId="0" xfId="1" applyNumberFormat="1" applyFont="1" applyAlignment="1">
      <alignment horizontal="right"/>
    </xf>
    <xf numFmtId="4" fontId="9" fillId="0" borderId="11" xfId="0" applyNumberFormat="1" applyFont="1" applyBorder="1"/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4" fontId="6" fillId="0" borderId="11" xfId="3" applyNumberFormat="1" applyFont="1" applyBorder="1" applyAlignment="1">
      <alignment horizontal="right"/>
    </xf>
    <xf numFmtId="4" fontId="2" fillId="0" borderId="5" xfId="2" applyNumberFormat="1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49" fontId="10" fillId="0" borderId="7" xfId="3" applyNumberFormat="1" applyFont="1" applyBorder="1"/>
    <xf numFmtId="4" fontId="6" fillId="0" borderId="12" xfId="3" applyNumberFormat="1" applyFont="1" applyBorder="1"/>
    <xf numFmtId="4" fontId="4" fillId="0" borderId="8" xfId="2" applyNumberFormat="1" applyFont="1" applyBorder="1" applyAlignment="1">
      <alignment horizontal="right" vertical="center" wrapText="1"/>
    </xf>
    <xf numFmtId="4" fontId="6" fillId="0" borderId="8" xfId="3" applyNumberFormat="1" applyFont="1" applyBorder="1"/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4" fontId="2" fillId="0" borderId="12" xfId="2" applyNumberFormat="1" applyFont="1" applyBorder="1" applyAlignment="1">
      <alignment horizontal="right" vertical="center" wrapText="1"/>
    </xf>
    <xf numFmtId="4" fontId="2" fillId="0" borderId="13" xfId="2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justify" vertical="center" wrapText="1"/>
    </xf>
    <xf numFmtId="4" fontId="2" fillId="0" borderId="0" xfId="2" applyNumberFormat="1" applyFont="1" applyAlignment="1">
      <alignment horizontal="right" vertical="center" wrapText="1"/>
    </xf>
    <xf numFmtId="4" fontId="3" fillId="0" borderId="0" xfId="3" applyNumberFormat="1"/>
    <xf numFmtId="4" fontId="6" fillId="0" borderId="5" xfId="3" applyNumberFormat="1" applyFont="1" applyFill="1" applyBorder="1"/>
  </cellXfs>
  <cellStyles count="4">
    <cellStyle name="Millares" xfId="1" builtinId="3"/>
    <cellStyle name="Normal" xfId="0" builtinId="0"/>
    <cellStyle name="Normal 10 2" xfId="3" xr:uid="{F5DE7A1C-762D-4D86-95C6-2439B65A9C58}"/>
    <cellStyle name="Normal 35 3 2" xfId="2" xr:uid="{E32E33A4-1E35-4F09-887A-1DDDACAB4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4</xdr:col>
      <xdr:colOff>190500</xdr:colOff>
      <xdr:row>3</xdr:row>
      <xdr:rowOff>168516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19944-6370-4674-A488-404A8CA3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47625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Septiembre/Septiembre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"/>
      <sheetName val="EdoCamSitFin  flujo"/>
      <sheetName val="Edo de Actividades"/>
      <sheetName val="Estado de Flujos"/>
      <sheetName val="Analítico de la Deuda"/>
      <sheetName val="INGRESOS"/>
      <sheetName val="FFONDOS"/>
      <sheetName val="EGRESOSCOG "/>
      <sheetName val="EGRESOSCADM"/>
      <sheetName val="EGRESOSCE"/>
      <sheetName val="EGRESOSCG"/>
      <sheetName val="Paraestatal"/>
      <sheetName val="EGRESOSCF"/>
      <sheetName val="Programatica"/>
      <sheetName val="Programas y proyectos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3BBB-A3DC-42F0-9176-947233CD9E4E}">
  <sheetPr>
    <tabColor rgb="FF92D050"/>
    <pageSetUpPr fitToPage="1"/>
  </sheetPr>
  <dimension ref="B1:K203"/>
  <sheetViews>
    <sheetView tabSelected="1" zoomScale="120" zoomScaleNormal="120" workbookViewId="0">
      <selection activeCell="K106" sqref="K106"/>
    </sheetView>
  </sheetViews>
  <sheetFormatPr baseColWidth="10" defaultRowHeight="12.75" x14ac:dyDescent="0.2"/>
  <cols>
    <col min="1" max="1" width="3.85546875" style="4" customWidth="1"/>
    <col min="2" max="2" width="6.28515625" style="4" customWidth="1"/>
    <col min="3" max="3" width="8.5703125" style="4" customWidth="1"/>
    <col min="4" max="4" width="3.7109375" style="4" customWidth="1"/>
    <col min="5" max="5" width="52.42578125" style="4" customWidth="1"/>
    <col min="6" max="6" width="15.85546875" style="59" bestFit="1" customWidth="1"/>
    <col min="7" max="7" width="15.7109375" style="59" customWidth="1"/>
    <col min="8" max="11" width="14.7109375" style="59" bestFit="1" customWidth="1"/>
    <col min="12" max="16384" width="11.42578125" style="4"/>
  </cols>
  <sheetData>
    <row r="1" spans="2:11" ht="17.100000000000001" customHeight="1" x14ac:dyDescent="0.2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ht="17.100000000000001" customHeight="1" x14ac:dyDescent="0.2">
      <c r="B2" s="5" t="s">
        <v>0</v>
      </c>
      <c r="C2" s="6"/>
      <c r="D2" s="6"/>
      <c r="E2" s="6"/>
      <c r="F2" s="6"/>
      <c r="G2" s="6"/>
      <c r="H2" s="6"/>
      <c r="I2" s="6"/>
      <c r="J2" s="6"/>
      <c r="K2" s="7"/>
    </row>
    <row r="3" spans="2:11" ht="17.100000000000001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6"/>
      <c r="K3" s="7"/>
    </row>
    <row r="4" spans="2:11" ht="17.100000000000001" customHeight="1" x14ac:dyDescent="0.2">
      <c r="B4" s="5" t="s">
        <v>2</v>
      </c>
      <c r="C4" s="6"/>
      <c r="D4" s="6"/>
      <c r="E4" s="6"/>
      <c r="F4" s="6"/>
      <c r="G4" s="6"/>
      <c r="H4" s="6"/>
      <c r="I4" s="6"/>
      <c r="J4" s="6"/>
      <c r="K4" s="7"/>
    </row>
    <row r="5" spans="2:11" ht="17.100000000000001" customHeight="1" x14ac:dyDescent="0.2">
      <c r="B5" s="8" t="s">
        <v>3</v>
      </c>
      <c r="C5" s="9"/>
      <c r="D5" s="9"/>
      <c r="E5" s="9"/>
      <c r="F5" s="9"/>
      <c r="G5" s="9"/>
      <c r="H5" s="9"/>
      <c r="I5" s="9"/>
      <c r="J5" s="9"/>
      <c r="K5" s="10"/>
    </row>
    <row r="6" spans="2:11" x14ac:dyDescent="0.2">
      <c r="B6" s="11"/>
      <c r="C6" s="11"/>
      <c r="D6" s="11"/>
      <c r="E6" s="11"/>
      <c r="F6" s="12"/>
      <c r="G6" s="12"/>
      <c r="H6" s="12"/>
      <c r="I6" s="12"/>
      <c r="J6" s="12"/>
      <c r="K6" s="12"/>
    </row>
    <row r="7" spans="2:11" x14ac:dyDescent="0.2">
      <c r="B7" s="13" t="s">
        <v>4</v>
      </c>
      <c r="C7" s="13"/>
      <c r="D7" s="13"/>
      <c r="E7" s="14"/>
      <c r="F7" s="15" t="s">
        <v>5</v>
      </c>
      <c r="G7" s="15"/>
      <c r="H7" s="15"/>
      <c r="I7" s="15"/>
      <c r="J7" s="15"/>
      <c r="K7" s="15" t="s">
        <v>6</v>
      </c>
    </row>
    <row r="8" spans="2:11" ht="22.5" x14ac:dyDescent="0.2">
      <c r="B8" s="13"/>
      <c r="C8" s="13"/>
      <c r="D8" s="13"/>
      <c r="E8" s="14"/>
      <c r="F8" s="16" t="s">
        <v>7</v>
      </c>
      <c r="G8" s="16" t="s">
        <v>8</v>
      </c>
      <c r="H8" s="16" t="s">
        <v>9</v>
      </c>
      <c r="I8" s="16" t="s">
        <v>10</v>
      </c>
      <c r="J8" s="16" t="s">
        <v>11</v>
      </c>
      <c r="K8" s="15"/>
    </row>
    <row r="9" spans="2:11" x14ac:dyDescent="0.2">
      <c r="B9" s="17"/>
      <c r="C9" s="17"/>
      <c r="D9" s="17"/>
      <c r="E9" s="18"/>
      <c r="F9" s="19">
        <v>1</v>
      </c>
      <c r="G9" s="19">
        <v>2</v>
      </c>
      <c r="H9" s="19" t="s">
        <v>12</v>
      </c>
      <c r="I9" s="19">
        <v>4</v>
      </c>
      <c r="J9" s="19">
        <v>5</v>
      </c>
      <c r="K9" s="19" t="s">
        <v>13</v>
      </c>
    </row>
    <row r="10" spans="2:11" x14ac:dyDescent="0.2">
      <c r="B10" s="20" t="s">
        <v>14</v>
      </c>
      <c r="C10" s="21"/>
      <c r="D10" s="21"/>
      <c r="E10" s="21"/>
      <c r="F10" s="22">
        <f t="shared" ref="F10:K10" si="0">F11+F17+F167+F176+F185+F193</f>
        <v>2801390425.0599999</v>
      </c>
      <c r="G10" s="23">
        <f t="shared" si="0"/>
        <v>896018889.60000014</v>
      </c>
      <c r="H10" s="22">
        <f t="shared" si="0"/>
        <v>3658105588.8399997</v>
      </c>
      <c r="I10" s="22">
        <f t="shared" si="0"/>
        <v>2935084033.9199996</v>
      </c>
      <c r="J10" s="22">
        <f t="shared" si="0"/>
        <v>2673115632.0899997</v>
      </c>
      <c r="K10" s="22">
        <f t="shared" si="0"/>
        <v>723021554.91999984</v>
      </c>
    </row>
    <row r="11" spans="2:11" x14ac:dyDescent="0.2">
      <c r="B11" s="24"/>
      <c r="C11" s="25" t="s">
        <v>15</v>
      </c>
      <c r="D11" s="26"/>
      <c r="E11" s="26"/>
      <c r="F11" s="27">
        <f t="shared" ref="F11:K11" si="1">F12+F13</f>
        <v>372496939.25</v>
      </c>
      <c r="G11" s="28">
        <f t="shared" si="1"/>
        <v>61913720.450000018</v>
      </c>
      <c r="H11" s="28">
        <f t="shared" si="1"/>
        <v>434410659.69999993</v>
      </c>
      <c r="I11" s="28">
        <f t="shared" si="1"/>
        <v>418936042.96000004</v>
      </c>
      <c r="J11" s="28">
        <f t="shared" si="1"/>
        <v>416014653.53000003</v>
      </c>
      <c r="K11" s="28">
        <f t="shared" si="1"/>
        <v>15474616.739999929</v>
      </c>
    </row>
    <row r="12" spans="2:11" x14ac:dyDescent="0.2">
      <c r="B12" s="24"/>
      <c r="C12" s="29"/>
      <c r="D12" s="30" t="s">
        <v>16</v>
      </c>
      <c r="E12" s="30"/>
      <c r="F12" s="31"/>
      <c r="G12" s="32"/>
      <c r="H12" s="33"/>
      <c r="I12" s="34"/>
      <c r="J12" s="34"/>
      <c r="K12" s="34"/>
    </row>
    <row r="13" spans="2:11" x14ac:dyDescent="0.2">
      <c r="B13" s="24"/>
      <c r="C13" s="29"/>
      <c r="D13" s="30" t="s">
        <v>17</v>
      </c>
      <c r="E13" s="30"/>
      <c r="F13" s="31">
        <f t="shared" ref="F13:K13" si="2">SUM(F14:F16)</f>
        <v>372496939.25</v>
      </c>
      <c r="G13" s="32">
        <f t="shared" si="2"/>
        <v>61913720.450000018</v>
      </c>
      <c r="H13" s="31">
        <f t="shared" si="2"/>
        <v>434410659.69999993</v>
      </c>
      <c r="I13" s="31">
        <f t="shared" si="2"/>
        <v>418936042.96000004</v>
      </c>
      <c r="J13" s="31">
        <f t="shared" si="2"/>
        <v>416014653.53000003</v>
      </c>
      <c r="K13" s="31">
        <f t="shared" si="2"/>
        <v>15474616.739999929</v>
      </c>
    </row>
    <row r="14" spans="2:11" x14ac:dyDescent="0.2">
      <c r="B14" s="24"/>
      <c r="C14" s="29"/>
      <c r="E14" s="35" t="s">
        <v>18</v>
      </c>
      <c r="F14" s="31">
        <v>347399439.27999997</v>
      </c>
      <c r="G14" s="32">
        <v>61391146.390000015</v>
      </c>
      <c r="H14" s="31">
        <f t="shared" ref="H14:H82" si="3">+F14+G14</f>
        <v>408790585.66999996</v>
      </c>
      <c r="I14" s="34">
        <v>407110649.16000003</v>
      </c>
      <c r="J14" s="34">
        <v>404189259.73000002</v>
      </c>
      <c r="K14" s="34">
        <f t="shared" ref="K14:K198" si="4">+H14-I14</f>
        <v>1679936.5099999309</v>
      </c>
    </row>
    <row r="15" spans="2:11" x14ac:dyDescent="0.2">
      <c r="B15" s="24"/>
      <c r="C15" s="29"/>
      <c r="E15" s="35" t="s">
        <v>19</v>
      </c>
      <c r="F15" s="31">
        <v>520000</v>
      </c>
      <c r="G15" s="32">
        <v>522574.06</v>
      </c>
      <c r="H15" s="31">
        <f t="shared" si="3"/>
        <v>1042574.06</v>
      </c>
      <c r="I15" s="34">
        <v>902060.5</v>
      </c>
      <c r="J15" s="34">
        <v>902060.5</v>
      </c>
      <c r="K15" s="34">
        <f t="shared" si="4"/>
        <v>140513.56000000006</v>
      </c>
    </row>
    <row r="16" spans="2:11" x14ac:dyDescent="0.2">
      <c r="B16" s="24"/>
      <c r="C16" s="29"/>
      <c r="E16" s="35" t="s">
        <v>20</v>
      </c>
      <c r="F16" s="31">
        <v>24577499.969999999</v>
      </c>
      <c r="G16" s="32">
        <v>0</v>
      </c>
      <c r="H16" s="31">
        <f t="shared" si="3"/>
        <v>24577499.969999999</v>
      </c>
      <c r="I16" s="34">
        <v>10923333.300000001</v>
      </c>
      <c r="J16" s="34">
        <v>10923333.300000001</v>
      </c>
      <c r="K16" s="34">
        <f t="shared" si="4"/>
        <v>13654166.669999998</v>
      </c>
    </row>
    <row r="17" spans="2:11" s="36" customFormat="1" x14ac:dyDescent="0.2">
      <c r="B17" s="24"/>
      <c r="C17" s="25" t="s">
        <v>21</v>
      </c>
      <c r="D17" s="26"/>
      <c r="E17" s="26"/>
      <c r="F17" s="27">
        <f t="shared" ref="F17:K17" si="5">F18+F85+F102+F112</f>
        <v>1888364805.1599998</v>
      </c>
      <c r="G17" s="28">
        <f t="shared" si="5"/>
        <v>633090783.44000006</v>
      </c>
      <c r="H17" s="27">
        <f t="shared" si="5"/>
        <v>2482151862.7799997</v>
      </c>
      <c r="I17" s="27">
        <f t="shared" si="5"/>
        <v>1874993305.52</v>
      </c>
      <c r="J17" s="27">
        <f t="shared" si="5"/>
        <v>1652831640.2099998</v>
      </c>
      <c r="K17" s="27">
        <f t="shared" si="5"/>
        <v>607158557.25999999</v>
      </c>
    </row>
    <row r="18" spans="2:11" s="36" customFormat="1" x14ac:dyDescent="0.2">
      <c r="B18" s="24"/>
      <c r="C18" s="29"/>
      <c r="D18" s="26" t="s">
        <v>22</v>
      </c>
      <c r="E18" s="26"/>
      <c r="F18" s="27">
        <f>F19+F21+F29+F31+F33+F35+F39+F43+F45+F47+F52+F57+F60+F73+F76+F78+F80</f>
        <v>891031862.66999996</v>
      </c>
      <c r="G18" s="37">
        <v>434578956.50999999</v>
      </c>
      <c r="H18" s="27">
        <f>H19+H21+H29+H31+H33+H35+H39+H43+H45+H47+H52+H57+H60+H73+H76+H78+H80</f>
        <v>1286307093.3599999</v>
      </c>
      <c r="I18" s="27">
        <f>I19+I21+I29+I31+I33+I35+I39+I43+I45+I47+I52+I57+I60+I73+I76+I78+I80</f>
        <v>1030006519.6</v>
      </c>
      <c r="J18" s="27">
        <f>J19+J21+J29+J31+J33+J35+J39+J43+J45+J47+J52+J57+J60+J73+J76+J78+J80</f>
        <v>978883123.81999993</v>
      </c>
      <c r="K18" s="27">
        <f>K19+K21+K29+K31+K33+K35+K39+K43+K45+K47+K52+K57+K60+K73+K76+K78+K80</f>
        <v>256300573.75999996</v>
      </c>
    </row>
    <row r="19" spans="2:11" x14ac:dyDescent="0.2">
      <c r="B19" s="24"/>
      <c r="C19" s="29"/>
      <c r="D19" s="38" t="s">
        <v>23</v>
      </c>
      <c r="E19" s="38"/>
      <c r="F19" s="31">
        <f t="shared" ref="F19:K19" si="6">SUM(F20)</f>
        <v>60997720.219999999</v>
      </c>
      <c r="G19" s="39">
        <f t="shared" si="6"/>
        <v>6076445.6800000072</v>
      </c>
      <c r="H19" s="31">
        <f t="shared" si="6"/>
        <v>67074165.900000006</v>
      </c>
      <c r="I19" s="31">
        <f t="shared" si="6"/>
        <v>59474615.299999997</v>
      </c>
      <c r="J19" s="31">
        <f t="shared" si="6"/>
        <v>58292722.579999998</v>
      </c>
      <c r="K19" s="31">
        <f t="shared" si="6"/>
        <v>7599550.6000000089</v>
      </c>
    </row>
    <row r="20" spans="2:11" x14ac:dyDescent="0.2">
      <c r="B20" s="24"/>
      <c r="C20" s="29"/>
      <c r="E20" s="38" t="s">
        <v>24</v>
      </c>
      <c r="F20" s="31">
        <v>60997720.219999999</v>
      </c>
      <c r="G20" s="39">
        <v>6076445.6800000072</v>
      </c>
      <c r="H20" s="31">
        <f t="shared" si="3"/>
        <v>67074165.900000006</v>
      </c>
      <c r="I20" s="34">
        <v>59474615.299999997</v>
      </c>
      <c r="J20" s="34">
        <v>58292722.579999998</v>
      </c>
      <c r="K20" s="34">
        <f t="shared" si="4"/>
        <v>7599550.6000000089</v>
      </c>
    </row>
    <row r="21" spans="2:11" x14ac:dyDescent="0.2">
      <c r="B21" s="24"/>
      <c r="C21" s="29"/>
      <c r="D21" s="38" t="s">
        <v>25</v>
      </c>
      <c r="E21" s="38"/>
      <c r="F21" s="31">
        <f t="shared" ref="F21:K21" si="7">SUM(F22:F28)</f>
        <v>139510465.25</v>
      </c>
      <c r="G21" s="39">
        <f t="shared" si="7"/>
        <v>39709688.759999998</v>
      </c>
      <c r="H21" s="31">
        <f t="shared" si="7"/>
        <v>179220154.01000002</v>
      </c>
      <c r="I21" s="31">
        <f t="shared" si="7"/>
        <v>143173051.93000001</v>
      </c>
      <c r="J21" s="31">
        <f t="shared" si="7"/>
        <v>139204903.84999999</v>
      </c>
      <c r="K21" s="31">
        <f t="shared" si="7"/>
        <v>36047102.079999991</v>
      </c>
    </row>
    <row r="22" spans="2:11" x14ac:dyDescent="0.2">
      <c r="B22" s="24"/>
      <c r="C22" s="29"/>
      <c r="D22" s="38"/>
      <c r="E22" s="38" t="s">
        <v>26</v>
      </c>
      <c r="F22" s="31">
        <v>39032833.920000002</v>
      </c>
      <c r="G22" s="39">
        <v>-3378171.1400000006</v>
      </c>
      <c r="H22" s="31">
        <f t="shared" si="3"/>
        <v>35654662.780000001</v>
      </c>
      <c r="I22" s="34">
        <v>34461251.300000004</v>
      </c>
      <c r="J22" s="34">
        <v>34292891.240000002</v>
      </c>
      <c r="K22" s="34">
        <f t="shared" si="4"/>
        <v>1193411.4799999967</v>
      </c>
    </row>
    <row r="23" spans="2:11" x14ac:dyDescent="0.2">
      <c r="B23" s="24"/>
      <c r="C23" s="29"/>
      <c r="D23" s="38"/>
      <c r="E23" s="38" t="s">
        <v>27</v>
      </c>
      <c r="F23" s="31">
        <v>13000218.26</v>
      </c>
      <c r="G23" s="39">
        <v>7336013.4700000025</v>
      </c>
      <c r="H23" s="31">
        <f t="shared" si="3"/>
        <v>20336231.730000004</v>
      </c>
      <c r="I23" s="34">
        <v>14653137.689999999</v>
      </c>
      <c r="J23" s="34">
        <v>13002869.619999999</v>
      </c>
      <c r="K23" s="34">
        <f t="shared" si="4"/>
        <v>5683094.0400000047</v>
      </c>
    </row>
    <row r="24" spans="2:11" x14ac:dyDescent="0.2">
      <c r="B24" s="24"/>
      <c r="C24" s="29"/>
      <c r="D24" s="38"/>
      <c r="E24" s="38" t="s">
        <v>28</v>
      </c>
      <c r="F24" s="31">
        <v>458325</v>
      </c>
      <c r="G24" s="39">
        <v>-44297</v>
      </c>
      <c r="H24" s="31">
        <f t="shared" si="3"/>
        <v>414028</v>
      </c>
      <c r="I24" s="34">
        <v>114028</v>
      </c>
      <c r="J24" s="34">
        <v>114028</v>
      </c>
      <c r="K24" s="34">
        <f t="shared" si="4"/>
        <v>300000</v>
      </c>
    </row>
    <row r="25" spans="2:11" x14ac:dyDescent="0.2">
      <c r="B25" s="24"/>
      <c r="C25" s="29"/>
      <c r="D25" s="38"/>
      <c r="E25" s="38" t="s">
        <v>29</v>
      </c>
      <c r="F25" s="31">
        <v>82298952.159999996</v>
      </c>
      <c r="G25" s="39">
        <v>32194307.75</v>
      </c>
      <c r="H25" s="31">
        <f t="shared" si="3"/>
        <v>114493259.91</v>
      </c>
      <c r="I25" s="34">
        <v>85622663.350000009</v>
      </c>
      <c r="J25" s="34">
        <v>83473143.400000006</v>
      </c>
      <c r="K25" s="34">
        <f t="shared" si="4"/>
        <v>28870596.559999987</v>
      </c>
    </row>
    <row r="26" spans="2:11" x14ac:dyDescent="0.2">
      <c r="B26" s="24"/>
      <c r="C26" s="29"/>
      <c r="D26" s="38"/>
      <c r="E26" s="38" t="s">
        <v>30</v>
      </c>
      <c r="F26" s="31">
        <v>0</v>
      </c>
      <c r="G26" s="39">
        <v>0</v>
      </c>
      <c r="H26" s="31">
        <f t="shared" si="3"/>
        <v>0</v>
      </c>
      <c r="I26" s="34">
        <v>0</v>
      </c>
      <c r="J26" s="34">
        <v>0</v>
      </c>
      <c r="K26" s="34">
        <f t="shared" si="4"/>
        <v>0</v>
      </c>
    </row>
    <row r="27" spans="2:11" x14ac:dyDescent="0.2">
      <c r="B27" s="24"/>
      <c r="C27" s="29"/>
      <c r="D27" s="38"/>
      <c r="E27" s="38" t="s">
        <v>31</v>
      </c>
      <c r="F27" s="31">
        <v>2315563.91</v>
      </c>
      <c r="G27" s="39">
        <v>1305547.24</v>
      </c>
      <c r="H27" s="31">
        <f t="shared" si="3"/>
        <v>3621111.1500000004</v>
      </c>
      <c r="I27" s="34">
        <v>3621111.15</v>
      </c>
      <c r="J27" s="34">
        <v>3621111.15</v>
      </c>
      <c r="K27" s="34">
        <f t="shared" si="4"/>
        <v>0</v>
      </c>
    </row>
    <row r="28" spans="2:11" x14ac:dyDescent="0.2">
      <c r="B28" s="24"/>
      <c r="C28" s="29"/>
      <c r="D28" s="38"/>
      <c r="E28" s="38" t="s">
        <v>32</v>
      </c>
      <c r="F28" s="31">
        <v>2404572</v>
      </c>
      <c r="G28" s="39">
        <v>2296288.44</v>
      </c>
      <c r="H28" s="31">
        <f t="shared" si="3"/>
        <v>4700860.4399999995</v>
      </c>
      <c r="I28" s="34">
        <v>4700860.4400000004</v>
      </c>
      <c r="J28" s="34">
        <v>4700860.4400000004</v>
      </c>
      <c r="K28" s="34">
        <f t="shared" si="4"/>
        <v>0</v>
      </c>
    </row>
    <row r="29" spans="2:11" x14ac:dyDescent="0.2">
      <c r="B29" s="24"/>
      <c r="C29" s="29"/>
      <c r="D29" s="38" t="s">
        <v>33</v>
      </c>
      <c r="E29" s="38"/>
      <c r="F29" s="31">
        <f t="shared" ref="F29:K29" si="8">SUM(F30)</f>
        <v>326200</v>
      </c>
      <c r="G29" s="39">
        <f t="shared" si="8"/>
        <v>-228431</v>
      </c>
      <c r="H29" s="31">
        <f t="shared" si="8"/>
        <v>97769</v>
      </c>
      <c r="I29" s="31">
        <f t="shared" si="8"/>
        <v>0</v>
      </c>
      <c r="J29" s="31">
        <f t="shared" si="8"/>
        <v>0</v>
      </c>
      <c r="K29" s="31">
        <f t="shared" si="8"/>
        <v>97769</v>
      </c>
    </row>
    <row r="30" spans="2:11" x14ac:dyDescent="0.2">
      <c r="B30" s="24"/>
      <c r="C30" s="29"/>
      <c r="E30" s="38" t="s">
        <v>34</v>
      </c>
      <c r="F30" s="31">
        <v>326200</v>
      </c>
      <c r="G30" s="39">
        <v>-228431</v>
      </c>
      <c r="H30" s="31">
        <f t="shared" si="3"/>
        <v>97769</v>
      </c>
      <c r="I30" s="34">
        <v>0</v>
      </c>
      <c r="J30" s="34">
        <v>0</v>
      </c>
      <c r="K30" s="34">
        <f t="shared" si="4"/>
        <v>97769</v>
      </c>
    </row>
    <row r="31" spans="2:11" x14ac:dyDescent="0.2">
      <c r="B31" s="24"/>
      <c r="C31" s="29"/>
      <c r="D31" s="38" t="s">
        <v>35</v>
      </c>
      <c r="E31" s="38"/>
      <c r="F31" s="31">
        <f t="shared" ref="F31:K31" si="9">SUM(F32)</f>
        <v>33208393.760000002</v>
      </c>
      <c r="G31" s="39">
        <f t="shared" si="9"/>
        <v>32952964.869999997</v>
      </c>
      <c r="H31" s="31">
        <f t="shared" si="9"/>
        <v>66161358.629999995</v>
      </c>
      <c r="I31" s="31">
        <f t="shared" si="9"/>
        <v>32514587.82</v>
      </c>
      <c r="J31" s="31">
        <f t="shared" si="9"/>
        <v>31217335.399999999</v>
      </c>
      <c r="K31" s="31">
        <f t="shared" si="9"/>
        <v>33646770.809999995</v>
      </c>
    </row>
    <row r="32" spans="2:11" x14ac:dyDescent="0.2">
      <c r="B32" s="24"/>
      <c r="C32" s="29"/>
      <c r="E32" s="38" t="s">
        <v>36</v>
      </c>
      <c r="F32" s="31">
        <v>33208393.760000002</v>
      </c>
      <c r="G32" s="39">
        <v>32952964.869999997</v>
      </c>
      <c r="H32" s="31">
        <f t="shared" si="3"/>
        <v>66161358.629999995</v>
      </c>
      <c r="I32" s="34">
        <v>32514587.82</v>
      </c>
      <c r="J32" s="34">
        <v>31217335.399999999</v>
      </c>
      <c r="K32" s="34">
        <f t="shared" si="4"/>
        <v>33646770.809999995</v>
      </c>
    </row>
    <row r="33" spans="2:11" x14ac:dyDescent="0.2">
      <c r="B33" s="24"/>
      <c r="C33" s="29"/>
      <c r="D33" s="38" t="s">
        <v>37</v>
      </c>
      <c r="E33" s="38"/>
      <c r="F33" s="31">
        <f t="shared" ref="F33:K33" si="10">SUM(F34)</f>
        <v>1000000</v>
      </c>
      <c r="G33" s="39">
        <f t="shared" si="10"/>
        <v>0</v>
      </c>
      <c r="H33" s="31">
        <f t="shared" si="10"/>
        <v>1000000</v>
      </c>
      <c r="I33" s="31">
        <f t="shared" si="10"/>
        <v>1000000</v>
      </c>
      <c r="J33" s="31">
        <f t="shared" si="10"/>
        <v>1000000</v>
      </c>
      <c r="K33" s="31">
        <f t="shared" si="10"/>
        <v>0</v>
      </c>
    </row>
    <row r="34" spans="2:11" x14ac:dyDescent="0.2">
      <c r="B34" s="24"/>
      <c r="C34" s="29"/>
      <c r="E34" s="38" t="s">
        <v>38</v>
      </c>
      <c r="F34" s="31">
        <v>1000000</v>
      </c>
      <c r="G34" s="39">
        <v>0</v>
      </c>
      <c r="H34" s="31">
        <f t="shared" si="3"/>
        <v>1000000</v>
      </c>
      <c r="I34" s="34">
        <v>1000000</v>
      </c>
      <c r="J34" s="34">
        <v>1000000</v>
      </c>
      <c r="K34" s="34">
        <f t="shared" si="4"/>
        <v>0</v>
      </c>
    </row>
    <row r="35" spans="2:11" x14ac:dyDescent="0.2">
      <c r="B35" s="24"/>
      <c r="C35" s="29"/>
      <c r="D35" s="38" t="s">
        <v>39</v>
      </c>
      <c r="E35" s="38"/>
      <c r="F35" s="31">
        <f t="shared" ref="F35:K35" si="11">SUM(F36:F38)</f>
        <v>15625410.289999999</v>
      </c>
      <c r="G35" s="39">
        <f t="shared" si="11"/>
        <v>18244014.440000005</v>
      </c>
      <c r="H35" s="31">
        <f t="shared" si="11"/>
        <v>33869424.730000004</v>
      </c>
      <c r="I35" s="31">
        <f t="shared" si="11"/>
        <v>31196719.629999999</v>
      </c>
      <c r="J35" s="31">
        <f t="shared" si="11"/>
        <v>28827346.210000001</v>
      </c>
      <c r="K35" s="31">
        <f t="shared" si="11"/>
        <v>2672705.1000000057</v>
      </c>
    </row>
    <row r="36" spans="2:11" x14ac:dyDescent="0.2">
      <c r="B36" s="24"/>
      <c r="C36" s="29"/>
      <c r="E36" s="38" t="s">
        <v>40</v>
      </c>
      <c r="F36" s="31">
        <v>12064498.1</v>
      </c>
      <c r="G36" s="39">
        <v>17496452.060000002</v>
      </c>
      <c r="H36" s="31">
        <f t="shared" si="3"/>
        <v>29560950.160000004</v>
      </c>
      <c r="I36" s="34">
        <v>27123389.649999999</v>
      </c>
      <c r="J36" s="34">
        <v>25157665.25</v>
      </c>
      <c r="K36" s="34">
        <f t="shared" si="4"/>
        <v>2437560.5100000054</v>
      </c>
    </row>
    <row r="37" spans="2:11" x14ac:dyDescent="0.2">
      <c r="B37" s="24"/>
      <c r="C37" s="29"/>
      <c r="E37" s="38" t="s">
        <v>39</v>
      </c>
      <c r="F37" s="31">
        <v>3560912.19</v>
      </c>
      <c r="G37" s="39">
        <v>747562.38000000082</v>
      </c>
      <c r="H37" s="31">
        <f t="shared" si="3"/>
        <v>4308474.57</v>
      </c>
      <c r="I37" s="34">
        <v>4073329.98</v>
      </c>
      <c r="J37" s="34">
        <v>3669680.96</v>
      </c>
      <c r="K37" s="34">
        <f t="shared" si="4"/>
        <v>235144.59000000032</v>
      </c>
    </row>
    <row r="38" spans="2:11" x14ac:dyDescent="0.2">
      <c r="B38" s="24"/>
      <c r="C38" s="29"/>
      <c r="E38" s="38" t="s">
        <v>41</v>
      </c>
      <c r="F38" s="31">
        <v>0</v>
      </c>
      <c r="G38" s="39">
        <v>0</v>
      </c>
      <c r="H38" s="31">
        <f t="shared" si="3"/>
        <v>0</v>
      </c>
      <c r="I38" s="34">
        <v>0</v>
      </c>
      <c r="J38" s="34">
        <v>0</v>
      </c>
      <c r="K38" s="34">
        <f t="shared" si="4"/>
        <v>0</v>
      </c>
    </row>
    <row r="39" spans="2:11" x14ac:dyDescent="0.2">
      <c r="B39" s="24"/>
      <c r="C39" s="29"/>
      <c r="D39" s="38" t="s">
        <v>42</v>
      </c>
      <c r="E39" s="38"/>
      <c r="F39" s="31">
        <f t="shared" ref="F39:K39" si="12">SUM(F40:F42)</f>
        <v>419175840.36000001</v>
      </c>
      <c r="G39" s="39">
        <f t="shared" si="12"/>
        <v>200337641.87000003</v>
      </c>
      <c r="H39" s="31">
        <f t="shared" si="12"/>
        <v>619513482.2299999</v>
      </c>
      <c r="I39" s="31">
        <f t="shared" si="12"/>
        <v>508048960.45999998</v>
      </c>
      <c r="J39" s="31">
        <f t="shared" si="12"/>
        <v>472422444.57999998</v>
      </c>
      <c r="K39" s="31">
        <f t="shared" si="12"/>
        <v>111464521.76999998</v>
      </c>
    </row>
    <row r="40" spans="2:11" x14ac:dyDescent="0.2">
      <c r="B40" s="24"/>
      <c r="C40" s="29"/>
      <c r="E40" s="38" t="s">
        <v>43</v>
      </c>
      <c r="F40" s="31">
        <v>379838725.19999999</v>
      </c>
      <c r="G40" s="39">
        <v>200232413.34000003</v>
      </c>
      <c r="H40" s="31">
        <f t="shared" si="3"/>
        <v>580071138.53999996</v>
      </c>
      <c r="I40" s="34">
        <v>478207000.19999999</v>
      </c>
      <c r="J40" s="34">
        <v>442997289.68000001</v>
      </c>
      <c r="K40" s="34">
        <f t="shared" si="4"/>
        <v>101864138.33999997</v>
      </c>
    </row>
    <row r="41" spans="2:11" x14ac:dyDescent="0.2">
      <c r="B41" s="24"/>
      <c r="C41" s="29"/>
      <c r="E41" s="38" t="s">
        <v>44</v>
      </c>
      <c r="F41" s="31">
        <v>25505588.239999998</v>
      </c>
      <c r="G41" s="39">
        <v>981154.31000000238</v>
      </c>
      <c r="H41" s="31">
        <f t="shared" si="3"/>
        <v>26486742.550000001</v>
      </c>
      <c r="I41" s="34">
        <v>16926359.120000001</v>
      </c>
      <c r="J41" s="34">
        <v>16509553.76</v>
      </c>
      <c r="K41" s="34">
        <f t="shared" si="4"/>
        <v>9560383.4299999997</v>
      </c>
    </row>
    <row r="42" spans="2:11" x14ac:dyDescent="0.2">
      <c r="B42" s="24"/>
      <c r="C42" s="29"/>
      <c r="E42" s="38" t="s">
        <v>45</v>
      </c>
      <c r="F42" s="31">
        <v>13831526.92</v>
      </c>
      <c r="G42" s="39">
        <v>-875925.7799999998</v>
      </c>
      <c r="H42" s="31">
        <f t="shared" si="3"/>
        <v>12955601.140000001</v>
      </c>
      <c r="I42" s="34">
        <v>12915601.140000001</v>
      </c>
      <c r="J42" s="34">
        <v>12915601.140000001</v>
      </c>
      <c r="K42" s="34">
        <f t="shared" si="4"/>
        <v>40000</v>
      </c>
    </row>
    <row r="43" spans="2:11" x14ac:dyDescent="0.2">
      <c r="B43" s="24"/>
      <c r="C43" s="29"/>
      <c r="D43" s="38" t="s">
        <v>46</v>
      </c>
      <c r="E43" s="38"/>
      <c r="F43" s="31">
        <f t="shared" ref="F43:K43" si="13">SUM(F44)</f>
        <v>0</v>
      </c>
      <c r="G43" s="39">
        <f t="shared" si="13"/>
        <v>12073188</v>
      </c>
      <c r="H43" s="31">
        <f t="shared" si="13"/>
        <v>12073188</v>
      </c>
      <c r="I43" s="31">
        <f t="shared" si="13"/>
        <v>1773534</v>
      </c>
      <c r="J43" s="31">
        <f t="shared" si="13"/>
        <v>1643937.28</v>
      </c>
      <c r="K43" s="31">
        <f t="shared" si="13"/>
        <v>10299654</v>
      </c>
    </row>
    <row r="44" spans="2:11" x14ac:dyDescent="0.2">
      <c r="B44" s="24"/>
      <c r="C44" s="29"/>
      <c r="E44" s="38" t="s">
        <v>46</v>
      </c>
      <c r="F44" s="31">
        <v>0</v>
      </c>
      <c r="G44" s="39">
        <v>12073188</v>
      </c>
      <c r="H44" s="31">
        <f t="shared" si="3"/>
        <v>12073188</v>
      </c>
      <c r="I44" s="34">
        <v>1773534</v>
      </c>
      <c r="J44" s="34">
        <v>1643937.28</v>
      </c>
      <c r="K44" s="34">
        <f t="shared" si="4"/>
        <v>10299654</v>
      </c>
    </row>
    <row r="45" spans="2:11" x14ac:dyDescent="0.2">
      <c r="B45" s="24"/>
      <c r="C45" s="29"/>
      <c r="D45" s="38" t="s">
        <v>47</v>
      </c>
      <c r="E45" s="38"/>
      <c r="F45" s="31">
        <f t="shared" ref="F45:K45" si="14">SUM(F46)</f>
        <v>55432130.439999998</v>
      </c>
      <c r="G45" s="39">
        <f t="shared" si="14"/>
        <v>6753424.2300000004</v>
      </c>
      <c r="H45" s="31">
        <f t="shared" si="14"/>
        <v>62185554.670000002</v>
      </c>
      <c r="I45" s="31">
        <f t="shared" si="14"/>
        <v>62185554.670000002</v>
      </c>
      <c r="J45" s="31">
        <f t="shared" si="14"/>
        <v>62185554.670000002</v>
      </c>
      <c r="K45" s="31">
        <f t="shared" si="14"/>
        <v>0</v>
      </c>
    </row>
    <row r="46" spans="2:11" x14ac:dyDescent="0.2">
      <c r="B46" s="24"/>
      <c r="C46" s="29"/>
      <c r="E46" s="38" t="s">
        <v>48</v>
      </c>
      <c r="F46" s="31">
        <v>55432130.439999998</v>
      </c>
      <c r="G46" s="39">
        <v>6753424.2300000004</v>
      </c>
      <c r="H46" s="31">
        <f t="shared" si="3"/>
        <v>62185554.670000002</v>
      </c>
      <c r="I46" s="34">
        <v>62185554.670000002</v>
      </c>
      <c r="J46" s="34">
        <v>62185554.670000002</v>
      </c>
      <c r="K46" s="34">
        <f t="shared" si="4"/>
        <v>0</v>
      </c>
    </row>
    <row r="47" spans="2:11" x14ac:dyDescent="0.2">
      <c r="B47" s="24"/>
      <c r="C47" s="29"/>
      <c r="D47" s="38" t="s">
        <v>49</v>
      </c>
      <c r="E47" s="38"/>
      <c r="F47" s="31">
        <f t="shared" ref="F47:K47" si="15">SUM(F48:F51)</f>
        <v>73447301.5</v>
      </c>
      <c r="G47" s="39">
        <f t="shared" si="15"/>
        <v>-25385617.429999996</v>
      </c>
      <c r="H47" s="31">
        <f t="shared" si="15"/>
        <v>48061684.07</v>
      </c>
      <c r="I47" s="31">
        <f t="shared" si="15"/>
        <v>42898483.090000004</v>
      </c>
      <c r="J47" s="31">
        <f t="shared" si="15"/>
        <v>42238705.990000002</v>
      </c>
      <c r="K47" s="31">
        <f t="shared" si="15"/>
        <v>5163200.9799999995</v>
      </c>
    </row>
    <row r="48" spans="2:11" x14ac:dyDescent="0.2">
      <c r="B48" s="24"/>
      <c r="C48" s="29"/>
      <c r="E48" s="38" t="s">
        <v>49</v>
      </c>
      <c r="F48" s="31">
        <v>42035715.859999999</v>
      </c>
      <c r="G48" s="39">
        <v>-6422500.9299999997</v>
      </c>
      <c r="H48" s="31">
        <f t="shared" si="3"/>
        <v>35613214.93</v>
      </c>
      <c r="I48" s="34">
        <v>34818242.550000004</v>
      </c>
      <c r="J48" s="34">
        <v>34597529.920000002</v>
      </c>
      <c r="K48" s="34">
        <f t="shared" si="4"/>
        <v>794972.37999999523</v>
      </c>
    </row>
    <row r="49" spans="2:11" x14ac:dyDescent="0.2">
      <c r="B49" s="24"/>
      <c r="C49" s="29"/>
      <c r="E49" s="38" t="s">
        <v>50</v>
      </c>
      <c r="F49" s="31">
        <v>11844685.67</v>
      </c>
      <c r="G49" s="39">
        <v>-5721555.4599999972</v>
      </c>
      <c r="H49" s="31">
        <f t="shared" si="3"/>
        <v>6123130.2100000028</v>
      </c>
      <c r="I49" s="34">
        <v>6102465.71</v>
      </c>
      <c r="J49" s="34">
        <v>5879845.6900000004</v>
      </c>
      <c r="K49" s="34">
        <f t="shared" si="4"/>
        <v>20664.500000002794</v>
      </c>
    </row>
    <row r="50" spans="2:11" x14ac:dyDescent="0.2">
      <c r="B50" s="24"/>
      <c r="C50" s="29"/>
      <c r="E50" s="38" t="s">
        <v>51</v>
      </c>
      <c r="F50" s="31">
        <v>9966899.9700000007</v>
      </c>
      <c r="G50" s="39">
        <v>-6893636.4699999988</v>
      </c>
      <c r="H50" s="31">
        <f t="shared" si="3"/>
        <v>3073263.5000000019</v>
      </c>
      <c r="I50" s="34">
        <v>616200</v>
      </c>
      <c r="J50" s="34">
        <v>616200</v>
      </c>
      <c r="K50" s="34">
        <f t="shared" si="4"/>
        <v>2457063.5000000019</v>
      </c>
    </row>
    <row r="51" spans="2:11" x14ac:dyDescent="0.2">
      <c r="B51" s="24"/>
      <c r="C51" s="29"/>
      <c r="E51" s="38" t="s">
        <v>52</v>
      </c>
      <c r="F51" s="31">
        <v>9600000</v>
      </c>
      <c r="G51" s="39">
        <v>-6347924.5700000003</v>
      </c>
      <c r="H51" s="31">
        <f t="shared" si="3"/>
        <v>3252075.4299999997</v>
      </c>
      <c r="I51" s="34">
        <v>1361574.8299999998</v>
      </c>
      <c r="J51" s="34">
        <v>1145130.3799999999</v>
      </c>
      <c r="K51" s="34">
        <f t="shared" si="4"/>
        <v>1890500.5999999999</v>
      </c>
    </row>
    <row r="52" spans="2:11" x14ac:dyDescent="0.2">
      <c r="B52" s="24"/>
      <c r="C52" s="29"/>
      <c r="D52" s="38" t="s">
        <v>53</v>
      </c>
      <c r="E52" s="38"/>
      <c r="F52" s="31">
        <f t="shared" ref="F52:K52" si="16">SUM(F53:F56)</f>
        <v>34194192.240000002</v>
      </c>
      <c r="G52" s="39">
        <f t="shared" si="16"/>
        <v>19426151.330000002</v>
      </c>
      <c r="H52" s="31">
        <f t="shared" si="16"/>
        <v>53620343.570000008</v>
      </c>
      <c r="I52" s="31">
        <f t="shared" si="16"/>
        <v>49803400.600000001</v>
      </c>
      <c r="J52" s="31">
        <f t="shared" si="16"/>
        <v>49302993</v>
      </c>
      <c r="K52" s="31">
        <f t="shared" si="16"/>
        <v>3816942.9700000063</v>
      </c>
    </row>
    <row r="53" spans="2:11" x14ac:dyDescent="0.2">
      <c r="B53" s="24"/>
      <c r="C53" s="29"/>
      <c r="E53" s="38" t="s">
        <v>54</v>
      </c>
      <c r="F53" s="31">
        <v>0</v>
      </c>
      <c r="G53" s="39">
        <v>0</v>
      </c>
      <c r="H53" s="31">
        <f t="shared" si="3"/>
        <v>0</v>
      </c>
      <c r="I53" s="34">
        <v>0</v>
      </c>
      <c r="J53" s="34">
        <v>0</v>
      </c>
      <c r="K53" s="34">
        <f t="shared" si="4"/>
        <v>0</v>
      </c>
    </row>
    <row r="54" spans="2:11" x14ac:dyDescent="0.2">
      <c r="B54" s="24"/>
      <c r="C54" s="29"/>
      <c r="E54" s="38" t="s">
        <v>55</v>
      </c>
      <c r="F54" s="31">
        <v>34194192.240000002</v>
      </c>
      <c r="G54" s="39">
        <v>15113651.330000002</v>
      </c>
      <c r="H54" s="31">
        <f t="shared" si="3"/>
        <v>49307843.570000008</v>
      </c>
      <c r="I54" s="34">
        <v>47772700.600000001</v>
      </c>
      <c r="J54" s="34">
        <v>47455593</v>
      </c>
      <c r="K54" s="34">
        <f t="shared" si="4"/>
        <v>1535142.9700000063</v>
      </c>
    </row>
    <row r="55" spans="2:11" x14ac:dyDescent="0.2">
      <c r="B55" s="24"/>
      <c r="C55" s="29"/>
      <c r="E55" s="38" t="s">
        <v>56</v>
      </c>
      <c r="F55" s="31">
        <v>0</v>
      </c>
      <c r="G55" s="39">
        <v>0</v>
      </c>
      <c r="H55" s="31">
        <f t="shared" si="3"/>
        <v>0</v>
      </c>
      <c r="I55" s="34">
        <v>0</v>
      </c>
      <c r="J55" s="34">
        <v>0</v>
      </c>
      <c r="K55" s="34">
        <f t="shared" si="4"/>
        <v>0</v>
      </c>
    </row>
    <row r="56" spans="2:11" x14ac:dyDescent="0.2">
      <c r="B56" s="24"/>
      <c r="C56" s="29"/>
      <c r="E56" s="38" t="s">
        <v>57</v>
      </c>
      <c r="F56" s="31">
        <v>0</v>
      </c>
      <c r="G56" s="39">
        <v>4312500</v>
      </c>
      <c r="H56" s="31">
        <f t="shared" si="3"/>
        <v>4312500</v>
      </c>
      <c r="I56" s="34">
        <v>2030700</v>
      </c>
      <c r="J56" s="34">
        <v>1847400</v>
      </c>
      <c r="K56" s="34">
        <f t="shared" si="4"/>
        <v>2281800</v>
      </c>
    </row>
    <row r="57" spans="2:11" x14ac:dyDescent="0.2">
      <c r="B57" s="24"/>
      <c r="C57" s="29"/>
      <c r="D57" s="38" t="s">
        <v>58</v>
      </c>
      <c r="E57" s="38"/>
      <c r="F57" s="31">
        <f t="shared" ref="F57:K57" si="17">SUM(F58:F59)</f>
        <v>8512499.9700000007</v>
      </c>
      <c r="G57" s="39">
        <f t="shared" si="17"/>
        <v>27336590.030000001</v>
      </c>
      <c r="H57" s="31">
        <f t="shared" si="17"/>
        <v>35849090</v>
      </c>
      <c r="I57" s="31">
        <f t="shared" si="17"/>
        <v>21247690</v>
      </c>
      <c r="J57" s="31">
        <f t="shared" si="17"/>
        <v>19956890</v>
      </c>
      <c r="K57" s="31">
        <f t="shared" si="17"/>
        <v>14601400</v>
      </c>
    </row>
    <row r="58" spans="2:11" x14ac:dyDescent="0.2">
      <c r="B58" s="24"/>
      <c r="C58" s="29"/>
      <c r="E58" s="38" t="s">
        <v>59</v>
      </c>
      <c r="F58" s="31">
        <v>1312499.97</v>
      </c>
      <c r="G58" s="39">
        <v>24844590.030000001</v>
      </c>
      <c r="H58" s="31">
        <f t="shared" si="3"/>
        <v>26157090</v>
      </c>
      <c r="I58" s="34">
        <v>11555690</v>
      </c>
      <c r="J58" s="34">
        <v>10294890</v>
      </c>
      <c r="K58" s="34">
        <f t="shared" si="4"/>
        <v>14601400</v>
      </c>
    </row>
    <row r="59" spans="2:11" x14ac:dyDescent="0.2">
      <c r="B59" s="24"/>
      <c r="C59" s="29"/>
      <c r="E59" s="38" t="s">
        <v>60</v>
      </c>
      <c r="F59" s="31">
        <v>7200000</v>
      </c>
      <c r="G59" s="39">
        <v>2492000</v>
      </c>
      <c r="H59" s="31">
        <f t="shared" si="3"/>
        <v>9692000</v>
      </c>
      <c r="I59" s="34">
        <v>9692000</v>
      </c>
      <c r="J59" s="34">
        <v>9662000</v>
      </c>
      <c r="K59" s="34">
        <f t="shared" si="4"/>
        <v>0</v>
      </c>
    </row>
    <row r="60" spans="2:11" x14ac:dyDescent="0.2">
      <c r="B60" s="24"/>
      <c r="C60" s="29"/>
      <c r="D60" s="38" t="s">
        <v>61</v>
      </c>
      <c r="E60" s="38"/>
      <c r="F60" s="31">
        <f t="shared" ref="F60:K60" si="18">SUM(F61:F72)</f>
        <v>43868161.159999996</v>
      </c>
      <c r="G60" s="39">
        <f t="shared" si="18"/>
        <v>56479918.769999996</v>
      </c>
      <c r="H60" s="31">
        <f t="shared" si="18"/>
        <v>100348079.92999999</v>
      </c>
      <c r="I60" s="31">
        <f t="shared" si="18"/>
        <v>72060568.460000008</v>
      </c>
      <c r="J60" s="31">
        <f t="shared" si="18"/>
        <v>68011136.620000005</v>
      </c>
      <c r="K60" s="31">
        <f t="shared" si="18"/>
        <v>28287511.469999999</v>
      </c>
    </row>
    <row r="61" spans="2:11" x14ac:dyDescent="0.2">
      <c r="B61" s="24"/>
      <c r="C61" s="29"/>
      <c r="E61" s="38" t="s">
        <v>60</v>
      </c>
      <c r="F61" s="40">
        <v>16000000</v>
      </c>
      <c r="G61" s="39">
        <v>-12339113.939999998</v>
      </c>
      <c r="H61" s="31">
        <f t="shared" si="3"/>
        <v>3660886.0600000024</v>
      </c>
      <c r="I61" s="34">
        <v>3652700</v>
      </c>
      <c r="J61" s="34">
        <v>3652700</v>
      </c>
      <c r="K61" s="34">
        <f t="shared" si="4"/>
        <v>8186.0600000023842</v>
      </c>
    </row>
    <row r="62" spans="2:11" x14ac:dyDescent="0.2">
      <c r="B62" s="24"/>
      <c r="C62" s="29"/>
      <c r="E62" s="38" t="s">
        <v>59</v>
      </c>
      <c r="F62" s="40">
        <v>0</v>
      </c>
      <c r="G62" s="39">
        <v>205228.5</v>
      </c>
      <c r="H62" s="31">
        <f t="shared" si="3"/>
        <v>205228.5</v>
      </c>
      <c r="I62" s="34">
        <v>0</v>
      </c>
      <c r="J62" s="34">
        <v>0</v>
      </c>
      <c r="K62" s="34">
        <f t="shared" si="4"/>
        <v>205228.5</v>
      </c>
    </row>
    <row r="63" spans="2:11" x14ac:dyDescent="0.2">
      <c r="B63" s="24"/>
      <c r="C63" s="29"/>
      <c r="E63" s="38" t="s">
        <v>62</v>
      </c>
      <c r="F63" s="40">
        <v>400000</v>
      </c>
      <c r="G63" s="39">
        <v>14858000.949999999</v>
      </c>
      <c r="H63" s="31">
        <f t="shared" si="3"/>
        <v>15258000.949999999</v>
      </c>
      <c r="I63" s="34">
        <v>14082213.050000001</v>
      </c>
      <c r="J63" s="34">
        <v>13074822.220000001</v>
      </c>
      <c r="K63" s="34">
        <f t="shared" si="4"/>
        <v>1175787.8999999985</v>
      </c>
    </row>
    <row r="64" spans="2:11" x14ac:dyDescent="0.2">
      <c r="B64" s="24"/>
      <c r="C64" s="29"/>
      <c r="E64" s="38" t="s">
        <v>63</v>
      </c>
      <c r="F64" s="40">
        <v>4588750.03</v>
      </c>
      <c r="G64" s="39">
        <v>-2085450.0199999996</v>
      </c>
      <c r="H64" s="31">
        <f t="shared" si="3"/>
        <v>2503300.0100000007</v>
      </c>
      <c r="I64" s="34">
        <v>2451457.06</v>
      </c>
      <c r="J64" s="34">
        <v>1100957.06</v>
      </c>
      <c r="K64" s="34">
        <f t="shared" si="4"/>
        <v>51842.950000000652</v>
      </c>
    </row>
    <row r="65" spans="2:11" x14ac:dyDescent="0.2">
      <c r="B65" s="24"/>
      <c r="C65" s="29"/>
      <c r="E65" s="38" t="s">
        <v>64</v>
      </c>
      <c r="F65" s="40">
        <v>19100000</v>
      </c>
      <c r="G65" s="39">
        <v>19157186.989999995</v>
      </c>
      <c r="H65" s="31">
        <f t="shared" si="3"/>
        <v>38257186.989999995</v>
      </c>
      <c r="I65" s="34">
        <v>12346538.35</v>
      </c>
      <c r="J65" s="34">
        <v>10654997.34</v>
      </c>
      <c r="K65" s="34">
        <f t="shared" si="4"/>
        <v>25910648.639999993</v>
      </c>
    </row>
    <row r="66" spans="2:11" x14ac:dyDescent="0.2">
      <c r="B66" s="24"/>
      <c r="C66" s="29"/>
      <c r="E66" s="38" t="s">
        <v>65</v>
      </c>
      <c r="F66" s="40">
        <v>0</v>
      </c>
      <c r="G66" s="39">
        <v>0</v>
      </c>
      <c r="H66" s="31">
        <f t="shared" si="3"/>
        <v>0</v>
      </c>
      <c r="I66" s="34">
        <v>0</v>
      </c>
      <c r="J66" s="34">
        <v>0</v>
      </c>
      <c r="K66" s="34">
        <f t="shared" si="4"/>
        <v>0</v>
      </c>
    </row>
    <row r="67" spans="2:11" x14ac:dyDescent="0.2">
      <c r="B67" s="24"/>
      <c r="C67" s="29"/>
      <c r="E67" s="38" t="s">
        <v>66</v>
      </c>
      <c r="F67" s="40">
        <v>914696.19</v>
      </c>
      <c r="G67" s="39">
        <v>16243400</v>
      </c>
      <c r="H67" s="31">
        <f t="shared" si="3"/>
        <v>17158096.190000001</v>
      </c>
      <c r="I67" s="34">
        <v>16937900</v>
      </c>
      <c r="J67" s="34">
        <v>16937900</v>
      </c>
      <c r="K67" s="34">
        <f t="shared" si="4"/>
        <v>220196.19000000134</v>
      </c>
    </row>
    <row r="68" spans="2:11" x14ac:dyDescent="0.2">
      <c r="B68" s="24"/>
      <c r="C68" s="29"/>
      <c r="E68" s="38" t="s">
        <v>67</v>
      </c>
      <c r="F68" s="40">
        <v>577976.22</v>
      </c>
      <c r="G68" s="39">
        <v>9613500.0000000019</v>
      </c>
      <c r="H68" s="31">
        <f t="shared" si="3"/>
        <v>10191476.220000003</v>
      </c>
      <c r="I68" s="34">
        <v>9930780</v>
      </c>
      <c r="J68" s="34">
        <v>9930780</v>
      </c>
      <c r="K68" s="34">
        <f t="shared" si="4"/>
        <v>260696.22000000253</v>
      </c>
    </row>
    <row r="69" spans="2:11" x14ac:dyDescent="0.2">
      <c r="B69" s="24"/>
      <c r="C69" s="29"/>
      <c r="E69" s="38" t="s">
        <v>68</v>
      </c>
      <c r="F69" s="40">
        <v>659366.18999999994</v>
      </c>
      <c r="G69" s="39">
        <v>0</v>
      </c>
      <c r="H69" s="31">
        <f t="shared" si="3"/>
        <v>659366.18999999994</v>
      </c>
      <c r="I69" s="34">
        <v>453300</v>
      </c>
      <c r="J69" s="34">
        <v>453300</v>
      </c>
      <c r="K69" s="34">
        <f t="shared" si="4"/>
        <v>206066.18999999994</v>
      </c>
    </row>
    <row r="70" spans="2:11" x14ac:dyDescent="0.2">
      <c r="B70" s="24"/>
      <c r="C70" s="29"/>
      <c r="E70" s="38" t="s">
        <v>69</v>
      </c>
      <c r="F70" s="40">
        <v>1627372.53</v>
      </c>
      <c r="G70" s="39">
        <v>9633166.2899999991</v>
      </c>
      <c r="H70" s="31">
        <f t="shared" si="3"/>
        <v>11260538.819999998</v>
      </c>
      <c r="I70" s="34">
        <v>11011680</v>
      </c>
      <c r="J70" s="34">
        <v>11011680</v>
      </c>
      <c r="K70" s="34">
        <f t="shared" si="4"/>
        <v>248858.81999999844</v>
      </c>
    </row>
    <row r="71" spans="2:11" x14ac:dyDescent="0.2">
      <c r="B71" s="24"/>
      <c r="C71" s="29"/>
      <c r="E71" s="38" t="s">
        <v>70</v>
      </c>
      <c r="F71" s="40">
        <v>0</v>
      </c>
      <c r="G71" s="39">
        <v>0</v>
      </c>
      <c r="H71" s="31">
        <f t="shared" si="3"/>
        <v>0</v>
      </c>
      <c r="I71" s="34">
        <v>0</v>
      </c>
      <c r="J71" s="34">
        <v>0</v>
      </c>
      <c r="K71" s="34">
        <f t="shared" si="4"/>
        <v>0</v>
      </c>
    </row>
    <row r="72" spans="2:11" x14ac:dyDescent="0.2">
      <c r="B72" s="24"/>
      <c r="C72" s="29"/>
      <c r="E72" s="38" t="s">
        <v>71</v>
      </c>
      <c r="F72" s="40">
        <v>0</v>
      </c>
      <c r="G72" s="39">
        <v>1194000</v>
      </c>
      <c r="H72" s="31">
        <f t="shared" si="3"/>
        <v>1194000</v>
      </c>
      <c r="I72" s="34">
        <v>1194000</v>
      </c>
      <c r="J72" s="34">
        <v>1194000</v>
      </c>
      <c r="K72" s="34">
        <f t="shared" si="4"/>
        <v>0</v>
      </c>
    </row>
    <row r="73" spans="2:11" x14ac:dyDescent="0.2">
      <c r="B73" s="24"/>
      <c r="C73" s="29"/>
      <c r="D73" s="38" t="s">
        <v>72</v>
      </c>
      <c r="E73" s="38"/>
      <c r="F73" s="31">
        <f t="shared" ref="F73:K73" si="19">SUM(F74:F75)</f>
        <v>3589357.79</v>
      </c>
      <c r="G73" s="34">
        <f t="shared" si="19"/>
        <v>1445114.96</v>
      </c>
      <c r="H73" s="31">
        <f t="shared" si="19"/>
        <v>5034472.75</v>
      </c>
      <c r="I73" s="31">
        <f t="shared" si="19"/>
        <v>2431027.77</v>
      </c>
      <c r="J73" s="31">
        <f t="shared" si="19"/>
        <v>2380827.77</v>
      </c>
      <c r="K73" s="31">
        <f t="shared" si="19"/>
        <v>2603444.98</v>
      </c>
    </row>
    <row r="74" spans="2:11" x14ac:dyDescent="0.2">
      <c r="B74" s="24"/>
      <c r="C74" s="29"/>
      <c r="E74" s="38" t="s">
        <v>73</v>
      </c>
      <c r="F74" s="31">
        <v>0</v>
      </c>
      <c r="G74" s="39">
        <v>2573044.98</v>
      </c>
      <c r="H74" s="31">
        <f t="shared" si="3"/>
        <v>2573044.98</v>
      </c>
      <c r="I74" s="34">
        <v>0</v>
      </c>
      <c r="J74" s="34">
        <v>0</v>
      </c>
      <c r="K74" s="34">
        <f t="shared" si="4"/>
        <v>2573044.98</v>
      </c>
    </row>
    <row r="75" spans="2:11" x14ac:dyDescent="0.2">
      <c r="B75" s="24"/>
      <c r="C75" s="29"/>
      <c r="E75" s="38" t="s">
        <v>72</v>
      </c>
      <c r="F75" s="31">
        <v>3589357.79</v>
      </c>
      <c r="G75" s="39">
        <v>-1127930.02</v>
      </c>
      <c r="H75" s="31">
        <f t="shared" si="3"/>
        <v>2461427.77</v>
      </c>
      <c r="I75" s="34">
        <v>2431027.77</v>
      </c>
      <c r="J75" s="34">
        <v>2380827.77</v>
      </c>
      <c r="K75" s="34">
        <f t="shared" si="4"/>
        <v>30400</v>
      </c>
    </row>
    <row r="76" spans="2:11" x14ac:dyDescent="0.2">
      <c r="B76" s="24"/>
      <c r="C76" s="29"/>
      <c r="D76" s="38" t="s">
        <v>74</v>
      </c>
      <c r="E76" s="38"/>
      <c r="F76" s="31">
        <f t="shared" ref="F76:K76" si="20">SUM(F77)</f>
        <v>0</v>
      </c>
      <c r="G76" s="34">
        <f t="shared" si="20"/>
        <v>0</v>
      </c>
      <c r="H76" s="31">
        <f t="shared" si="20"/>
        <v>0</v>
      </c>
      <c r="I76" s="31">
        <f t="shared" si="20"/>
        <v>0</v>
      </c>
      <c r="J76" s="31">
        <f t="shared" si="20"/>
        <v>0</v>
      </c>
      <c r="K76" s="31">
        <f t="shared" si="20"/>
        <v>0</v>
      </c>
    </row>
    <row r="77" spans="2:11" x14ac:dyDescent="0.2">
      <c r="B77" s="24"/>
      <c r="C77" s="29"/>
      <c r="E77" s="38" t="s">
        <v>75</v>
      </c>
      <c r="F77" s="31">
        <v>0</v>
      </c>
      <c r="G77" s="39">
        <v>0</v>
      </c>
      <c r="H77" s="31">
        <f t="shared" si="3"/>
        <v>0</v>
      </c>
      <c r="I77" s="34">
        <v>0</v>
      </c>
      <c r="J77" s="34">
        <v>0</v>
      </c>
      <c r="K77" s="34">
        <f t="shared" si="4"/>
        <v>0</v>
      </c>
    </row>
    <row r="78" spans="2:11" x14ac:dyDescent="0.2">
      <c r="B78" s="24"/>
      <c r="C78" s="29"/>
      <c r="D78" s="38" t="s">
        <v>76</v>
      </c>
      <c r="E78" s="38"/>
      <c r="F78" s="31">
        <f t="shared" ref="F78:K78" si="21">SUM(F79)</f>
        <v>0</v>
      </c>
      <c r="G78" s="34">
        <f t="shared" si="21"/>
        <v>0</v>
      </c>
      <c r="H78" s="31">
        <f t="shared" si="21"/>
        <v>0</v>
      </c>
      <c r="I78" s="31">
        <f t="shared" si="21"/>
        <v>0</v>
      </c>
      <c r="J78" s="31">
        <f t="shared" si="21"/>
        <v>0</v>
      </c>
      <c r="K78" s="31">
        <f t="shared" si="21"/>
        <v>0</v>
      </c>
    </row>
    <row r="79" spans="2:11" x14ac:dyDescent="0.2">
      <c r="B79" s="24"/>
      <c r="C79" s="29"/>
      <c r="E79" s="38" t="s">
        <v>77</v>
      </c>
      <c r="F79" s="31">
        <v>0</v>
      </c>
      <c r="G79" s="39">
        <v>0</v>
      </c>
      <c r="H79" s="31">
        <f t="shared" si="3"/>
        <v>0</v>
      </c>
      <c r="I79" s="34">
        <v>0</v>
      </c>
      <c r="J79" s="34">
        <v>0</v>
      </c>
      <c r="K79" s="34">
        <f t="shared" si="4"/>
        <v>0</v>
      </c>
    </row>
    <row r="80" spans="2:11" x14ac:dyDescent="0.2">
      <c r="B80" s="24"/>
      <c r="C80" s="29"/>
      <c r="D80" s="38" t="s">
        <v>78</v>
      </c>
      <c r="E80" s="38"/>
      <c r="F80" s="31">
        <f t="shared" ref="F80:K80" si="22">SUM(F81:F82)</f>
        <v>2144189.69</v>
      </c>
      <c r="G80" s="34">
        <f t="shared" si="22"/>
        <v>54136.179999999993</v>
      </c>
      <c r="H80" s="31">
        <f t="shared" si="22"/>
        <v>2198325.87</v>
      </c>
      <c r="I80" s="31">
        <f t="shared" si="22"/>
        <v>2198325.87</v>
      </c>
      <c r="J80" s="31">
        <f t="shared" si="22"/>
        <v>2198325.87</v>
      </c>
      <c r="K80" s="31">
        <f t="shared" si="22"/>
        <v>0</v>
      </c>
    </row>
    <row r="81" spans="2:11" x14ac:dyDescent="0.2">
      <c r="B81" s="24"/>
      <c r="C81" s="29"/>
      <c r="E81" s="38" t="s">
        <v>79</v>
      </c>
      <c r="F81" s="31">
        <v>2144189.69</v>
      </c>
      <c r="G81" s="39">
        <v>54136.179999999993</v>
      </c>
      <c r="H81" s="31">
        <f t="shared" si="3"/>
        <v>2198325.87</v>
      </c>
      <c r="I81" s="34">
        <v>2198325.87</v>
      </c>
      <c r="J81" s="34">
        <v>2198325.87</v>
      </c>
      <c r="K81" s="34">
        <f t="shared" si="4"/>
        <v>0</v>
      </c>
    </row>
    <row r="82" spans="2:11" x14ac:dyDescent="0.2">
      <c r="B82" s="24"/>
      <c r="C82" s="29"/>
      <c r="E82" s="38" t="s">
        <v>59</v>
      </c>
      <c r="F82" s="31">
        <v>0</v>
      </c>
      <c r="G82" s="39">
        <v>0</v>
      </c>
      <c r="H82" s="31">
        <f t="shared" si="3"/>
        <v>0</v>
      </c>
      <c r="I82" s="34">
        <v>0</v>
      </c>
      <c r="J82" s="34">
        <v>0</v>
      </c>
      <c r="K82" s="34">
        <f t="shared" si="4"/>
        <v>0</v>
      </c>
    </row>
    <row r="83" spans="2:11" x14ac:dyDescent="0.2">
      <c r="B83" s="24"/>
      <c r="C83" s="29"/>
      <c r="D83" s="30" t="s">
        <v>80</v>
      </c>
      <c r="E83" s="30"/>
      <c r="F83" s="31"/>
      <c r="G83" s="32"/>
      <c r="H83" s="31"/>
      <c r="I83" s="34"/>
      <c r="J83" s="34"/>
      <c r="K83" s="34"/>
    </row>
    <row r="84" spans="2:11" x14ac:dyDescent="0.2">
      <c r="B84" s="24"/>
      <c r="C84" s="29"/>
      <c r="D84" s="30" t="s">
        <v>81</v>
      </c>
      <c r="E84" s="30"/>
      <c r="F84" s="31"/>
      <c r="G84" s="32"/>
      <c r="H84" s="31"/>
      <c r="I84" s="34"/>
      <c r="J84" s="34"/>
      <c r="K84" s="34"/>
    </row>
    <row r="85" spans="2:11" s="36" customFormat="1" x14ac:dyDescent="0.2">
      <c r="B85" s="24"/>
      <c r="C85" s="29"/>
      <c r="D85" s="26" t="s">
        <v>82</v>
      </c>
      <c r="E85" s="26"/>
      <c r="F85" s="27">
        <f t="shared" ref="F85:K85" si="23">F86+F89+F92+F94</f>
        <v>86453668.920000002</v>
      </c>
      <c r="G85" s="28">
        <f t="shared" si="23"/>
        <v>6604884.0000000149</v>
      </c>
      <c r="H85" s="27">
        <f t="shared" si="23"/>
        <v>93058552.920000017</v>
      </c>
      <c r="I85" s="27">
        <f t="shared" si="23"/>
        <v>66307853.57</v>
      </c>
      <c r="J85" s="27">
        <f t="shared" si="23"/>
        <v>64987066.600000001</v>
      </c>
      <c r="K85" s="27">
        <f t="shared" si="23"/>
        <v>26750699.350000016</v>
      </c>
    </row>
    <row r="86" spans="2:11" x14ac:dyDescent="0.2">
      <c r="B86" s="24"/>
      <c r="C86" s="29"/>
      <c r="D86" s="30" t="s">
        <v>83</v>
      </c>
      <c r="E86" s="30"/>
      <c r="F86" s="31">
        <f t="shared" ref="F86:K86" si="24">SUM(F87:F88)</f>
        <v>0</v>
      </c>
      <c r="G86" s="34">
        <f t="shared" si="24"/>
        <v>980000</v>
      </c>
      <c r="H86" s="31">
        <f t="shared" si="24"/>
        <v>980000</v>
      </c>
      <c r="I86" s="31">
        <f t="shared" si="24"/>
        <v>0</v>
      </c>
      <c r="J86" s="31">
        <f t="shared" si="24"/>
        <v>0</v>
      </c>
      <c r="K86" s="31">
        <f t="shared" si="24"/>
        <v>980000</v>
      </c>
    </row>
    <row r="87" spans="2:11" x14ac:dyDescent="0.2">
      <c r="B87" s="24"/>
      <c r="C87" s="29"/>
      <c r="E87" s="30" t="s">
        <v>60</v>
      </c>
      <c r="F87" s="31">
        <v>0</v>
      </c>
      <c r="G87" s="32">
        <v>0</v>
      </c>
      <c r="H87" s="31">
        <f t="shared" ref="H87:H99" si="25">+F87+G87</f>
        <v>0</v>
      </c>
      <c r="I87" s="34">
        <v>0</v>
      </c>
      <c r="J87" s="34">
        <v>0</v>
      </c>
      <c r="K87" s="34">
        <f t="shared" si="4"/>
        <v>0</v>
      </c>
    </row>
    <row r="88" spans="2:11" x14ac:dyDescent="0.2">
      <c r="B88" s="24"/>
      <c r="C88" s="29"/>
      <c r="E88" s="30" t="s">
        <v>59</v>
      </c>
      <c r="F88" s="31">
        <v>0</v>
      </c>
      <c r="G88" s="32">
        <v>980000</v>
      </c>
      <c r="H88" s="31">
        <f t="shared" si="25"/>
        <v>980000</v>
      </c>
      <c r="I88" s="34">
        <v>0</v>
      </c>
      <c r="J88" s="34">
        <v>0</v>
      </c>
      <c r="K88" s="34">
        <f t="shared" si="4"/>
        <v>980000</v>
      </c>
    </row>
    <row r="89" spans="2:11" x14ac:dyDescent="0.2">
      <c r="B89" s="24"/>
      <c r="C89" s="29"/>
      <c r="D89" s="30" t="s">
        <v>84</v>
      </c>
      <c r="E89" s="30"/>
      <c r="F89" s="31">
        <f t="shared" ref="F89:K89" si="26">SUM(F90:F91)</f>
        <v>12474873.970000001</v>
      </c>
      <c r="G89" s="34">
        <f t="shared" si="26"/>
        <v>-1931389.7899999991</v>
      </c>
      <c r="H89" s="31">
        <f t="shared" si="26"/>
        <v>10543484.180000002</v>
      </c>
      <c r="I89" s="31">
        <f t="shared" si="26"/>
        <v>10114744.08</v>
      </c>
      <c r="J89" s="31">
        <f t="shared" si="26"/>
        <v>10110399.32</v>
      </c>
      <c r="K89" s="31">
        <f t="shared" si="26"/>
        <v>428740.10000000149</v>
      </c>
    </row>
    <row r="90" spans="2:11" x14ac:dyDescent="0.2">
      <c r="B90" s="24"/>
      <c r="C90" s="29"/>
      <c r="E90" s="30" t="s">
        <v>85</v>
      </c>
      <c r="F90" s="31">
        <v>12474873.970000001</v>
      </c>
      <c r="G90" s="32">
        <v>-1931389.7899999991</v>
      </c>
      <c r="H90" s="31">
        <f t="shared" si="25"/>
        <v>10543484.180000002</v>
      </c>
      <c r="I90" s="34">
        <v>10114744.08</v>
      </c>
      <c r="J90" s="34">
        <v>10110399.32</v>
      </c>
      <c r="K90" s="34">
        <f t="shared" si="4"/>
        <v>428740.10000000149</v>
      </c>
    </row>
    <row r="91" spans="2:11" x14ac:dyDescent="0.2">
      <c r="B91" s="24"/>
      <c r="C91" s="29"/>
      <c r="E91" s="30" t="s">
        <v>86</v>
      </c>
      <c r="F91" s="31">
        <v>0</v>
      </c>
      <c r="G91" s="32">
        <v>0</v>
      </c>
      <c r="H91" s="31">
        <f t="shared" si="25"/>
        <v>0</v>
      </c>
      <c r="I91" s="34">
        <v>0</v>
      </c>
      <c r="J91" s="34">
        <v>0</v>
      </c>
      <c r="K91" s="34">
        <f t="shared" si="4"/>
        <v>0</v>
      </c>
    </row>
    <row r="92" spans="2:11" x14ac:dyDescent="0.2">
      <c r="B92" s="24"/>
      <c r="C92" s="29"/>
      <c r="D92" s="30" t="s">
        <v>56</v>
      </c>
      <c r="E92" s="30"/>
      <c r="F92" s="31">
        <f t="shared" ref="F92:K92" si="27">SUM(F93)</f>
        <v>28908854.699999999</v>
      </c>
      <c r="G92" s="34">
        <f t="shared" si="27"/>
        <v>-10754446.049999997</v>
      </c>
      <c r="H92" s="31">
        <f t="shared" si="27"/>
        <v>18154408.650000002</v>
      </c>
      <c r="I92" s="31">
        <f t="shared" si="27"/>
        <v>17158833.099999998</v>
      </c>
      <c r="J92" s="31">
        <f t="shared" si="27"/>
        <v>16594158.689999999</v>
      </c>
      <c r="K92" s="31">
        <f t="shared" si="27"/>
        <v>995575.55000000447</v>
      </c>
    </row>
    <row r="93" spans="2:11" x14ac:dyDescent="0.2">
      <c r="B93" s="24"/>
      <c r="C93" s="29"/>
      <c r="E93" s="30" t="s">
        <v>56</v>
      </c>
      <c r="F93" s="31">
        <v>28908854.699999999</v>
      </c>
      <c r="G93" s="32">
        <v>-10754446.049999997</v>
      </c>
      <c r="H93" s="31">
        <f t="shared" si="25"/>
        <v>18154408.650000002</v>
      </c>
      <c r="I93" s="34">
        <v>17158833.099999998</v>
      </c>
      <c r="J93" s="34">
        <v>16594158.689999999</v>
      </c>
      <c r="K93" s="34">
        <f t="shared" si="4"/>
        <v>995575.55000000447</v>
      </c>
    </row>
    <row r="94" spans="2:11" x14ac:dyDescent="0.2">
      <c r="B94" s="24"/>
      <c r="C94" s="29"/>
      <c r="D94" s="30" t="s">
        <v>87</v>
      </c>
      <c r="E94" s="30"/>
      <c r="F94" s="31">
        <f t="shared" ref="F94:K94" si="28">SUM(F95:F99)</f>
        <v>45069940.25</v>
      </c>
      <c r="G94" s="34">
        <f t="shared" si="28"/>
        <v>18310719.840000011</v>
      </c>
      <c r="H94" s="31">
        <f t="shared" si="28"/>
        <v>63380660.090000011</v>
      </c>
      <c r="I94" s="31">
        <f t="shared" si="28"/>
        <v>39034276.390000001</v>
      </c>
      <c r="J94" s="31">
        <f t="shared" si="28"/>
        <v>38282508.590000004</v>
      </c>
      <c r="K94" s="31">
        <f t="shared" si="28"/>
        <v>24346383.70000001</v>
      </c>
    </row>
    <row r="95" spans="2:11" x14ac:dyDescent="0.2">
      <c r="B95" s="24"/>
      <c r="C95" s="29"/>
      <c r="E95" s="30" t="s">
        <v>88</v>
      </c>
      <c r="F95" s="31">
        <v>34453992.93</v>
      </c>
      <c r="G95" s="32">
        <v>11544355.38000001</v>
      </c>
      <c r="H95" s="31">
        <f t="shared" si="25"/>
        <v>45998348.31000001</v>
      </c>
      <c r="I95" s="34">
        <v>25392652.23</v>
      </c>
      <c r="J95" s="34">
        <v>25177679.73</v>
      </c>
      <c r="K95" s="34">
        <f t="shared" si="4"/>
        <v>20605696.080000009</v>
      </c>
    </row>
    <row r="96" spans="2:11" x14ac:dyDescent="0.2">
      <c r="B96" s="24"/>
      <c r="C96" s="29"/>
      <c r="E96" s="30" t="s">
        <v>89</v>
      </c>
      <c r="F96" s="31">
        <v>0</v>
      </c>
      <c r="G96" s="32">
        <v>0</v>
      </c>
      <c r="H96" s="31">
        <f t="shared" si="25"/>
        <v>0</v>
      </c>
      <c r="I96" s="34">
        <v>0</v>
      </c>
      <c r="J96" s="34">
        <v>0</v>
      </c>
      <c r="K96" s="34">
        <f t="shared" si="4"/>
        <v>0</v>
      </c>
    </row>
    <row r="97" spans="2:11" x14ac:dyDescent="0.2">
      <c r="B97" s="24"/>
      <c r="C97" s="29"/>
      <c r="E97" s="30" t="s">
        <v>90</v>
      </c>
      <c r="F97" s="31">
        <v>150000</v>
      </c>
      <c r="G97" s="32">
        <v>-89087.37</v>
      </c>
      <c r="H97" s="31">
        <f t="shared" si="25"/>
        <v>60912.630000000005</v>
      </c>
      <c r="I97" s="34">
        <v>39572.83</v>
      </c>
      <c r="J97" s="34">
        <v>39572.83</v>
      </c>
      <c r="K97" s="34">
        <f t="shared" si="4"/>
        <v>21339.800000000003</v>
      </c>
    </row>
    <row r="98" spans="2:11" x14ac:dyDescent="0.2">
      <c r="B98" s="24"/>
      <c r="C98" s="29"/>
      <c r="E98" s="30" t="s">
        <v>91</v>
      </c>
      <c r="F98" s="31">
        <v>2165947.3199999998</v>
      </c>
      <c r="G98" s="32">
        <v>4742.1900000000023</v>
      </c>
      <c r="H98" s="31">
        <f t="shared" si="25"/>
        <v>2170689.5099999998</v>
      </c>
      <c r="I98" s="34">
        <v>2170689.5099999998</v>
      </c>
      <c r="J98" s="34">
        <v>2170689.5099999998</v>
      </c>
      <c r="K98" s="34">
        <f t="shared" si="4"/>
        <v>0</v>
      </c>
    </row>
    <row r="99" spans="2:11" x14ac:dyDescent="0.2">
      <c r="B99" s="24"/>
      <c r="C99" s="29"/>
      <c r="E99" s="30" t="s">
        <v>92</v>
      </c>
      <c r="F99" s="31">
        <v>8300000</v>
      </c>
      <c r="G99" s="32">
        <v>6850709.6400000006</v>
      </c>
      <c r="H99" s="31">
        <f t="shared" si="25"/>
        <v>15150709.640000001</v>
      </c>
      <c r="I99" s="34">
        <v>11431361.82</v>
      </c>
      <c r="J99" s="34">
        <v>10894566.52</v>
      </c>
      <c r="K99" s="34">
        <f t="shared" si="4"/>
        <v>3719347.8200000003</v>
      </c>
    </row>
    <row r="100" spans="2:11" x14ac:dyDescent="0.2">
      <c r="B100" s="24"/>
      <c r="C100" s="29"/>
      <c r="D100" s="30" t="s">
        <v>93</v>
      </c>
      <c r="E100" s="30"/>
      <c r="F100" s="31"/>
      <c r="G100" s="32"/>
      <c r="H100" s="31"/>
      <c r="I100" s="34"/>
      <c r="J100" s="34"/>
      <c r="K100" s="34"/>
    </row>
    <row r="101" spans="2:11" ht="18" customHeight="1" x14ac:dyDescent="0.2">
      <c r="B101" s="24"/>
      <c r="C101" s="41"/>
      <c r="D101" s="42" t="s">
        <v>94</v>
      </c>
      <c r="E101" s="42"/>
      <c r="F101" s="31"/>
      <c r="G101" s="32"/>
      <c r="H101" s="31"/>
      <c r="I101" s="34"/>
      <c r="J101" s="34"/>
      <c r="K101" s="34"/>
    </row>
    <row r="102" spans="2:11" s="36" customFormat="1" ht="12.75" customHeight="1" x14ac:dyDescent="0.2">
      <c r="B102" s="24"/>
      <c r="C102" s="29"/>
      <c r="D102" s="26" t="s">
        <v>95</v>
      </c>
      <c r="E102" s="26"/>
      <c r="F102" s="27">
        <f t="shared" ref="F102:K102" si="29">F103</f>
        <v>244890154.81999999</v>
      </c>
      <c r="G102" s="28">
        <f t="shared" si="29"/>
        <v>-76814521.729999959</v>
      </c>
      <c r="H102" s="27">
        <f t="shared" si="29"/>
        <v>168075633.09000003</v>
      </c>
      <c r="I102" s="27">
        <f t="shared" si="29"/>
        <v>136736026.75</v>
      </c>
      <c r="J102" s="27">
        <f t="shared" si="29"/>
        <v>133391207.20999999</v>
      </c>
      <c r="K102" s="27">
        <f t="shared" si="29"/>
        <v>31339606.340000041</v>
      </c>
    </row>
    <row r="103" spans="2:11" ht="12.75" customHeight="1" x14ac:dyDescent="0.2">
      <c r="B103" s="24"/>
      <c r="C103" s="29"/>
      <c r="D103" s="30" t="s">
        <v>96</v>
      </c>
      <c r="E103" s="30"/>
      <c r="F103" s="31">
        <f t="shared" ref="F103:K103" si="30">SUM(F104:F111)</f>
        <v>244890154.81999999</v>
      </c>
      <c r="G103" s="34">
        <f t="shared" si="30"/>
        <v>-76814521.729999959</v>
      </c>
      <c r="H103" s="31">
        <f t="shared" si="30"/>
        <v>168075633.09000003</v>
      </c>
      <c r="I103" s="31">
        <f t="shared" si="30"/>
        <v>136736026.75</v>
      </c>
      <c r="J103" s="31">
        <f t="shared" si="30"/>
        <v>133391207.20999999</v>
      </c>
      <c r="K103" s="31">
        <f t="shared" si="30"/>
        <v>31339606.340000041</v>
      </c>
    </row>
    <row r="104" spans="2:11" ht="12.75" customHeight="1" x14ac:dyDescent="0.2">
      <c r="B104" s="24"/>
      <c r="C104" s="29"/>
      <c r="E104" s="30" t="s">
        <v>97</v>
      </c>
      <c r="F104" s="31">
        <v>33017274.199999999</v>
      </c>
      <c r="G104" s="32">
        <v>3370867.6600000039</v>
      </c>
      <c r="H104" s="31">
        <f t="shared" ref="H104:H111" si="31">+F104+G104</f>
        <v>36388141.859999999</v>
      </c>
      <c r="I104" s="34">
        <v>29693520.509999998</v>
      </c>
      <c r="J104" s="34">
        <v>28834768.129999999</v>
      </c>
      <c r="K104" s="34">
        <f t="shared" si="4"/>
        <v>6694621.3500000015</v>
      </c>
    </row>
    <row r="105" spans="2:11" ht="12.75" customHeight="1" x14ac:dyDescent="0.2">
      <c r="B105" s="24"/>
      <c r="C105" s="29"/>
      <c r="E105" s="30" t="s">
        <v>98</v>
      </c>
      <c r="F105" s="31">
        <v>12541721.810000001</v>
      </c>
      <c r="G105" s="32">
        <v>6813616.1600000001</v>
      </c>
      <c r="H105" s="31">
        <f t="shared" si="31"/>
        <v>19355337.969999999</v>
      </c>
      <c r="I105" s="34">
        <v>18042649.370000001</v>
      </c>
      <c r="J105" s="34">
        <v>17968952.960000001</v>
      </c>
      <c r="K105" s="34">
        <f t="shared" si="4"/>
        <v>1312688.5999999978</v>
      </c>
    </row>
    <row r="106" spans="2:11" ht="12.75" customHeight="1" x14ac:dyDescent="0.2">
      <c r="B106" s="24"/>
      <c r="C106" s="29"/>
      <c r="E106" s="30" t="s">
        <v>99</v>
      </c>
      <c r="F106" s="31">
        <v>5194000</v>
      </c>
      <c r="G106" s="32">
        <v>-2523408.8500000015</v>
      </c>
      <c r="H106" s="31">
        <f t="shared" si="31"/>
        <v>2670591.1499999985</v>
      </c>
      <c r="I106" s="34">
        <v>5427963.6699999999</v>
      </c>
      <c r="J106" s="34">
        <v>5231273.67</v>
      </c>
      <c r="K106" s="60">
        <f t="shared" si="4"/>
        <v>-2757372.5200000014</v>
      </c>
    </row>
    <row r="107" spans="2:11" ht="12.75" customHeight="1" x14ac:dyDescent="0.2">
      <c r="B107" s="24"/>
      <c r="C107" s="29"/>
      <c r="E107" s="30" t="s">
        <v>100</v>
      </c>
      <c r="F107" s="31">
        <v>116718800.36</v>
      </c>
      <c r="G107" s="32">
        <v>-94333332.229999959</v>
      </c>
      <c r="H107" s="31">
        <f t="shared" si="31"/>
        <v>22385468.13000004</v>
      </c>
      <c r="I107" s="34">
        <v>12308673.360000001</v>
      </c>
      <c r="J107" s="34">
        <v>12272035.15</v>
      </c>
      <c r="K107" s="34">
        <f t="shared" si="4"/>
        <v>10076794.770000039</v>
      </c>
    </row>
    <row r="108" spans="2:11" ht="12.75" customHeight="1" x14ac:dyDescent="0.2">
      <c r="B108" s="24"/>
      <c r="C108" s="29"/>
      <c r="E108" s="30" t="s">
        <v>101</v>
      </c>
      <c r="F108" s="31">
        <v>47555802.829999998</v>
      </c>
      <c r="G108" s="32">
        <v>22693138.780000001</v>
      </c>
      <c r="H108" s="31">
        <f t="shared" si="31"/>
        <v>70248941.609999999</v>
      </c>
      <c r="I108" s="34">
        <v>58423255.909999996</v>
      </c>
      <c r="J108" s="34">
        <v>57400028.439999998</v>
      </c>
      <c r="K108" s="34">
        <f t="shared" si="4"/>
        <v>11825685.700000003</v>
      </c>
    </row>
    <row r="109" spans="2:11" ht="12.75" customHeight="1" x14ac:dyDescent="0.2">
      <c r="B109" s="24"/>
      <c r="C109" s="29"/>
      <c r="E109" s="30" t="s">
        <v>102</v>
      </c>
      <c r="F109" s="31">
        <v>11593738.939999999</v>
      </c>
      <c r="G109" s="32">
        <v>-3192003.7400000021</v>
      </c>
      <c r="H109" s="31">
        <f t="shared" si="31"/>
        <v>8401735.1999999974</v>
      </c>
      <c r="I109" s="34">
        <v>7458159.21</v>
      </c>
      <c r="J109" s="34">
        <v>7101300.1100000003</v>
      </c>
      <c r="K109" s="34">
        <f t="shared" si="4"/>
        <v>943575.98999999743</v>
      </c>
    </row>
    <row r="110" spans="2:11" ht="12.75" customHeight="1" x14ac:dyDescent="0.2">
      <c r="B110" s="24"/>
      <c r="C110" s="29"/>
      <c r="E110" s="30" t="s">
        <v>103</v>
      </c>
      <c r="F110" s="31">
        <v>14573816.68</v>
      </c>
      <c r="G110" s="32">
        <v>-5967950.1599999964</v>
      </c>
      <c r="H110" s="31">
        <f t="shared" si="31"/>
        <v>8605866.5200000033</v>
      </c>
      <c r="I110" s="34">
        <v>5362254.0699999994</v>
      </c>
      <c r="J110" s="34">
        <v>4563298.0999999996</v>
      </c>
      <c r="K110" s="34">
        <f t="shared" si="4"/>
        <v>3243612.4500000039</v>
      </c>
    </row>
    <row r="111" spans="2:11" ht="12.75" customHeight="1" x14ac:dyDescent="0.2">
      <c r="B111" s="24"/>
      <c r="C111" s="29"/>
      <c r="E111" s="30" t="s">
        <v>104</v>
      </c>
      <c r="F111" s="31">
        <v>3695000</v>
      </c>
      <c r="G111" s="32">
        <v>-3675449.35</v>
      </c>
      <c r="H111" s="31">
        <f t="shared" si="31"/>
        <v>19550.649999999907</v>
      </c>
      <c r="I111" s="34">
        <v>19550.650000000001</v>
      </c>
      <c r="J111" s="34">
        <v>19550.650000000001</v>
      </c>
      <c r="K111" s="34">
        <f t="shared" si="4"/>
        <v>-9.4587448984384537E-11</v>
      </c>
    </row>
    <row r="112" spans="2:11" s="36" customFormat="1" x14ac:dyDescent="0.2">
      <c r="B112" s="24"/>
      <c r="C112" s="29"/>
      <c r="D112" s="26" t="s">
        <v>105</v>
      </c>
      <c r="E112" s="26"/>
      <c r="F112" s="27">
        <f t="shared" ref="F112:K112" si="32">F113+F115+F118+F124+F127+F131+F134+F136+F149+F157+F164</f>
        <v>665989118.75</v>
      </c>
      <c r="G112" s="28">
        <f t="shared" si="32"/>
        <v>268721464.65999997</v>
      </c>
      <c r="H112" s="27">
        <f t="shared" si="32"/>
        <v>934710583.41000009</v>
      </c>
      <c r="I112" s="27">
        <f t="shared" si="32"/>
        <v>641942905.60000002</v>
      </c>
      <c r="J112" s="27">
        <f t="shared" si="32"/>
        <v>475570242.57999998</v>
      </c>
      <c r="K112" s="27">
        <f t="shared" si="32"/>
        <v>292767677.81000006</v>
      </c>
    </row>
    <row r="113" spans="2:11" x14ac:dyDescent="0.2">
      <c r="B113" s="24"/>
      <c r="C113" s="29"/>
      <c r="D113" s="30" t="s">
        <v>106</v>
      </c>
      <c r="E113" s="30"/>
      <c r="F113" s="31">
        <f t="shared" ref="F113:K113" si="33">F114</f>
        <v>0</v>
      </c>
      <c r="G113" s="34">
        <f t="shared" si="33"/>
        <v>0</v>
      </c>
      <c r="H113" s="31">
        <f t="shared" si="33"/>
        <v>0</v>
      </c>
      <c r="I113" s="31">
        <f t="shared" si="33"/>
        <v>0</v>
      </c>
      <c r="J113" s="31">
        <f t="shared" si="33"/>
        <v>0</v>
      </c>
      <c r="K113" s="31">
        <f t="shared" si="33"/>
        <v>0</v>
      </c>
    </row>
    <row r="114" spans="2:11" x14ac:dyDescent="0.2">
      <c r="B114" s="24"/>
      <c r="C114" s="29"/>
      <c r="E114" s="30" t="s">
        <v>107</v>
      </c>
      <c r="F114" s="31">
        <v>0</v>
      </c>
      <c r="G114" s="32">
        <v>0</v>
      </c>
      <c r="H114" s="31">
        <f t="shared" ref="H114:H166" si="34">+F114+G114</f>
        <v>0</v>
      </c>
      <c r="I114" s="34">
        <v>0</v>
      </c>
      <c r="J114" s="34">
        <v>0</v>
      </c>
      <c r="K114" s="34">
        <f t="shared" si="4"/>
        <v>0</v>
      </c>
    </row>
    <row r="115" spans="2:11" x14ac:dyDescent="0.2">
      <c r="B115" s="24"/>
      <c r="C115" s="29"/>
      <c r="D115" s="30" t="s">
        <v>108</v>
      </c>
      <c r="E115" s="30"/>
      <c r="F115" s="31">
        <f t="shared" ref="F115:K115" si="35">SUM(F116:F117)</f>
        <v>12500000</v>
      </c>
      <c r="G115" s="34">
        <f t="shared" si="35"/>
        <v>2758989.0500000007</v>
      </c>
      <c r="H115" s="31">
        <f t="shared" si="35"/>
        <v>15258989.050000001</v>
      </c>
      <c r="I115" s="31">
        <f t="shared" si="35"/>
        <v>1375772.03</v>
      </c>
      <c r="J115" s="31">
        <f t="shared" si="35"/>
        <v>1375772.03</v>
      </c>
      <c r="K115" s="31">
        <f t="shared" si="35"/>
        <v>13883217.020000001</v>
      </c>
    </row>
    <row r="116" spans="2:11" x14ac:dyDescent="0.2">
      <c r="B116" s="24"/>
      <c r="C116" s="29"/>
      <c r="E116" s="30" t="s">
        <v>109</v>
      </c>
      <c r="F116" s="31">
        <v>12500000</v>
      </c>
      <c r="G116" s="32">
        <v>-10414074</v>
      </c>
      <c r="H116" s="31">
        <f t="shared" si="34"/>
        <v>2085926</v>
      </c>
      <c r="I116" s="34">
        <v>0</v>
      </c>
      <c r="J116" s="34">
        <v>0</v>
      </c>
      <c r="K116" s="34">
        <f t="shared" si="4"/>
        <v>2085926</v>
      </c>
    </row>
    <row r="117" spans="2:11" x14ac:dyDescent="0.2">
      <c r="B117" s="24"/>
      <c r="C117" s="29"/>
      <c r="E117" s="30" t="s">
        <v>110</v>
      </c>
      <c r="F117" s="31">
        <v>0</v>
      </c>
      <c r="G117" s="32">
        <v>13173063.050000001</v>
      </c>
      <c r="H117" s="31">
        <f t="shared" si="34"/>
        <v>13173063.050000001</v>
      </c>
      <c r="I117" s="34">
        <v>1375772.03</v>
      </c>
      <c r="J117" s="34">
        <v>1375772.03</v>
      </c>
      <c r="K117" s="34">
        <f t="shared" si="4"/>
        <v>11797291.020000001</v>
      </c>
    </row>
    <row r="118" spans="2:11" x14ac:dyDescent="0.2">
      <c r="B118" s="24"/>
      <c r="C118" s="29"/>
      <c r="D118" s="30" t="s">
        <v>111</v>
      </c>
      <c r="F118" s="31">
        <f t="shared" ref="F118:K118" si="36">SUM(F119:F123)</f>
        <v>65362535.580000006</v>
      </c>
      <c r="G118" s="34">
        <f t="shared" si="36"/>
        <v>3935541.8400000045</v>
      </c>
      <c r="H118" s="31">
        <f t="shared" si="36"/>
        <v>69298077.420000017</v>
      </c>
      <c r="I118" s="31">
        <f t="shared" si="36"/>
        <v>56768755.990000002</v>
      </c>
      <c r="J118" s="31">
        <f t="shared" si="36"/>
        <v>49706117.339999996</v>
      </c>
      <c r="K118" s="31">
        <f t="shared" si="36"/>
        <v>12529321.430000007</v>
      </c>
    </row>
    <row r="119" spans="2:11" x14ac:dyDescent="0.2">
      <c r="B119" s="24"/>
      <c r="C119" s="29"/>
      <c r="E119" s="30" t="s">
        <v>112</v>
      </c>
      <c r="F119" s="43">
        <v>12420533.91</v>
      </c>
      <c r="G119" s="32">
        <v>5260427.1500000004</v>
      </c>
      <c r="H119" s="31">
        <f t="shared" si="34"/>
        <v>17680961.060000002</v>
      </c>
      <c r="I119" s="34">
        <v>16274798.859999999</v>
      </c>
      <c r="J119" s="34">
        <v>14973580.609999999</v>
      </c>
      <c r="K119" s="34">
        <f t="shared" si="4"/>
        <v>1406162.200000003</v>
      </c>
    </row>
    <row r="120" spans="2:11" x14ac:dyDescent="0.2">
      <c r="B120" s="24"/>
      <c r="C120" s="29"/>
      <c r="E120" s="30" t="s">
        <v>113</v>
      </c>
      <c r="F120" s="43">
        <v>8938029.4600000009</v>
      </c>
      <c r="G120" s="32">
        <v>-46612.570000000298</v>
      </c>
      <c r="H120" s="31">
        <f t="shared" si="34"/>
        <v>8891416.8900000006</v>
      </c>
      <c r="I120" s="34">
        <v>8405349.8200000003</v>
      </c>
      <c r="J120" s="34">
        <v>8344567.8200000003</v>
      </c>
      <c r="K120" s="34">
        <f t="shared" si="4"/>
        <v>486067.0700000003</v>
      </c>
    </row>
    <row r="121" spans="2:11" x14ac:dyDescent="0.2">
      <c r="B121" s="24"/>
      <c r="C121" s="29"/>
      <c r="E121" s="30" t="s">
        <v>114</v>
      </c>
      <c r="F121" s="43">
        <v>4953462.3499999996</v>
      </c>
      <c r="G121" s="32">
        <v>-1678490.4099999992</v>
      </c>
      <c r="H121" s="31">
        <f t="shared" si="34"/>
        <v>3274971.9400000004</v>
      </c>
      <c r="I121" s="34">
        <v>3274971.94</v>
      </c>
      <c r="J121" s="34">
        <v>3274971.94</v>
      </c>
      <c r="K121" s="34">
        <f t="shared" si="4"/>
        <v>0</v>
      </c>
    </row>
    <row r="122" spans="2:11" x14ac:dyDescent="0.2">
      <c r="B122" s="24"/>
      <c r="C122" s="29"/>
      <c r="E122" s="30" t="s">
        <v>115</v>
      </c>
      <c r="F122" s="43">
        <v>32136224.120000001</v>
      </c>
      <c r="G122" s="32">
        <v>-2815702.4099999964</v>
      </c>
      <c r="H122" s="31">
        <f t="shared" si="34"/>
        <v>29320521.710000005</v>
      </c>
      <c r="I122" s="34">
        <v>26235458.640000001</v>
      </c>
      <c r="J122" s="34">
        <v>20638591.739999998</v>
      </c>
      <c r="K122" s="34">
        <f t="shared" si="4"/>
        <v>3085063.070000004</v>
      </c>
    </row>
    <row r="123" spans="2:11" x14ac:dyDescent="0.2">
      <c r="B123" s="24"/>
      <c r="C123" s="29"/>
      <c r="E123" s="30" t="s">
        <v>116</v>
      </c>
      <c r="F123" s="43">
        <v>6914285.7400000002</v>
      </c>
      <c r="G123" s="32">
        <v>3215920.08</v>
      </c>
      <c r="H123" s="31">
        <f t="shared" si="34"/>
        <v>10130205.82</v>
      </c>
      <c r="I123" s="34">
        <v>2578176.73</v>
      </c>
      <c r="J123" s="34">
        <v>2474405.23</v>
      </c>
      <c r="K123" s="34">
        <f t="shared" si="4"/>
        <v>7552029.0899999999</v>
      </c>
    </row>
    <row r="124" spans="2:11" x14ac:dyDescent="0.2">
      <c r="B124" s="24"/>
      <c r="C124" s="29"/>
      <c r="D124" s="30" t="s">
        <v>117</v>
      </c>
      <c r="E124" s="30"/>
      <c r="F124" s="31">
        <f t="shared" ref="F124:K124" si="37">SUM(F125:F126)</f>
        <v>0</v>
      </c>
      <c r="G124" s="34">
        <f t="shared" si="37"/>
        <v>0</v>
      </c>
      <c r="H124" s="31">
        <f t="shared" si="37"/>
        <v>0</v>
      </c>
      <c r="I124" s="31">
        <f t="shared" si="37"/>
        <v>0</v>
      </c>
      <c r="J124" s="31">
        <f t="shared" si="37"/>
        <v>0</v>
      </c>
      <c r="K124" s="31">
        <f t="shared" si="37"/>
        <v>0</v>
      </c>
    </row>
    <row r="125" spans="2:11" x14ac:dyDescent="0.2">
      <c r="B125" s="24"/>
      <c r="C125" s="29"/>
      <c r="E125" s="30" t="s">
        <v>118</v>
      </c>
      <c r="F125" s="31">
        <v>0</v>
      </c>
      <c r="G125" s="32">
        <v>0</v>
      </c>
      <c r="H125" s="31">
        <f t="shared" si="34"/>
        <v>0</v>
      </c>
      <c r="I125" s="34">
        <v>0</v>
      </c>
      <c r="J125" s="34">
        <v>0</v>
      </c>
      <c r="K125" s="34">
        <f t="shared" si="4"/>
        <v>0</v>
      </c>
    </row>
    <row r="126" spans="2:11" x14ac:dyDescent="0.2">
      <c r="B126" s="24"/>
      <c r="C126" s="29"/>
      <c r="E126" s="30" t="s">
        <v>119</v>
      </c>
      <c r="F126" s="31">
        <v>0</v>
      </c>
      <c r="G126" s="32">
        <v>0</v>
      </c>
      <c r="H126" s="31">
        <f t="shared" si="34"/>
        <v>0</v>
      </c>
      <c r="I126" s="34">
        <v>0</v>
      </c>
      <c r="J126" s="34">
        <v>0</v>
      </c>
      <c r="K126" s="34">
        <f t="shared" si="4"/>
        <v>0</v>
      </c>
    </row>
    <row r="127" spans="2:11" x14ac:dyDescent="0.2">
      <c r="B127" s="24"/>
      <c r="C127" s="29"/>
      <c r="D127" s="30" t="s">
        <v>120</v>
      </c>
      <c r="E127" s="30"/>
      <c r="F127" s="31">
        <f t="shared" ref="F127:K127" si="38">SUM(F128:F130)</f>
        <v>39984444.479999997</v>
      </c>
      <c r="G127" s="34">
        <f t="shared" si="38"/>
        <v>20975709.400000006</v>
      </c>
      <c r="H127" s="31">
        <f t="shared" si="38"/>
        <v>60960153.880000003</v>
      </c>
      <c r="I127" s="31">
        <f t="shared" si="38"/>
        <v>10879826.73</v>
      </c>
      <c r="J127" s="31">
        <f t="shared" si="38"/>
        <v>9230201.9500000011</v>
      </c>
      <c r="K127" s="31">
        <f t="shared" si="38"/>
        <v>50080327.150000006</v>
      </c>
    </row>
    <row r="128" spans="2:11" x14ac:dyDescent="0.2">
      <c r="B128" s="24"/>
      <c r="C128" s="29"/>
      <c r="E128" s="30" t="s">
        <v>121</v>
      </c>
      <c r="F128" s="31">
        <v>0</v>
      </c>
      <c r="G128" s="32">
        <v>3000264.89</v>
      </c>
      <c r="H128" s="31">
        <f t="shared" si="34"/>
        <v>3000264.89</v>
      </c>
      <c r="I128" s="34">
        <v>2215127.5</v>
      </c>
      <c r="J128" s="34">
        <v>2057937.55</v>
      </c>
      <c r="K128" s="34">
        <f t="shared" si="4"/>
        <v>785137.39000000013</v>
      </c>
    </row>
    <row r="129" spans="2:11" x14ac:dyDescent="0.2">
      <c r="B129" s="24"/>
      <c r="C129" s="29"/>
      <c r="E129" s="30" t="s">
        <v>122</v>
      </c>
      <c r="F129" s="31">
        <v>39984444.479999997</v>
      </c>
      <c r="G129" s="32">
        <v>17975444.510000005</v>
      </c>
      <c r="H129" s="31">
        <f t="shared" si="34"/>
        <v>57959888.990000002</v>
      </c>
      <c r="I129" s="34">
        <v>8664699.2300000004</v>
      </c>
      <c r="J129" s="34">
        <v>7172264.4000000004</v>
      </c>
      <c r="K129" s="34">
        <f t="shared" si="4"/>
        <v>49295189.760000005</v>
      </c>
    </row>
    <row r="130" spans="2:11" x14ac:dyDescent="0.2">
      <c r="B130" s="24"/>
      <c r="C130" s="29"/>
      <c r="E130" s="30" t="s">
        <v>123</v>
      </c>
      <c r="F130" s="31">
        <v>0</v>
      </c>
      <c r="G130" s="32">
        <v>0</v>
      </c>
      <c r="H130" s="31">
        <f t="shared" si="34"/>
        <v>0</v>
      </c>
      <c r="I130" s="34">
        <v>0</v>
      </c>
      <c r="J130" s="34">
        <v>0</v>
      </c>
      <c r="K130" s="34">
        <f t="shared" si="4"/>
        <v>0</v>
      </c>
    </row>
    <row r="131" spans="2:11" x14ac:dyDescent="0.2">
      <c r="B131" s="24"/>
      <c r="C131" s="29"/>
      <c r="D131" s="30" t="s">
        <v>124</v>
      </c>
      <c r="E131" s="30"/>
      <c r="F131" s="31">
        <f t="shared" ref="F131:K131" si="39">SUM(F132:F133)</f>
        <v>174101277.24000001</v>
      </c>
      <c r="G131" s="34">
        <f t="shared" si="39"/>
        <v>42971590.830000013</v>
      </c>
      <c r="H131" s="31">
        <f t="shared" si="39"/>
        <v>217072868.07000002</v>
      </c>
      <c r="I131" s="31">
        <f t="shared" si="39"/>
        <v>189384959.64999998</v>
      </c>
      <c r="J131" s="31">
        <f t="shared" si="39"/>
        <v>71583258.769999996</v>
      </c>
      <c r="K131" s="31">
        <f t="shared" si="39"/>
        <v>27687908.42000005</v>
      </c>
    </row>
    <row r="132" spans="2:11" x14ac:dyDescent="0.2">
      <c r="B132" s="24"/>
      <c r="C132" s="29"/>
      <c r="E132" s="30" t="s">
        <v>124</v>
      </c>
      <c r="F132" s="31">
        <v>167969277.24000001</v>
      </c>
      <c r="G132" s="32">
        <v>43611547.080000013</v>
      </c>
      <c r="H132" s="31">
        <f t="shared" si="34"/>
        <v>211580824.32000002</v>
      </c>
      <c r="I132" s="34">
        <v>188830098.08999997</v>
      </c>
      <c r="J132" s="34">
        <v>71089129.099999994</v>
      </c>
      <c r="K132" s="34">
        <f t="shared" si="4"/>
        <v>22750726.230000049</v>
      </c>
    </row>
    <row r="133" spans="2:11" x14ac:dyDescent="0.2">
      <c r="B133" s="24"/>
      <c r="C133" s="29"/>
      <c r="E133" s="30" t="s">
        <v>125</v>
      </c>
      <c r="F133" s="31">
        <v>6132000</v>
      </c>
      <c r="G133" s="32">
        <v>-639956.25</v>
      </c>
      <c r="H133" s="31">
        <f t="shared" si="34"/>
        <v>5492043.75</v>
      </c>
      <c r="I133" s="34">
        <v>554861.55999999982</v>
      </c>
      <c r="J133" s="34">
        <v>494129.67</v>
      </c>
      <c r="K133" s="34">
        <f t="shared" si="4"/>
        <v>4937182.1900000004</v>
      </c>
    </row>
    <row r="134" spans="2:11" x14ac:dyDescent="0.2">
      <c r="B134" s="24"/>
      <c r="C134" s="29"/>
      <c r="D134" s="30" t="s">
        <v>126</v>
      </c>
      <c r="F134" s="31">
        <f t="shared" ref="F134:K134" si="40">F135</f>
        <v>4000000</v>
      </c>
      <c r="G134" s="34">
        <f t="shared" si="40"/>
        <v>1000000</v>
      </c>
      <c r="H134" s="31">
        <f t="shared" si="40"/>
        <v>5000000</v>
      </c>
      <c r="I134" s="31">
        <f t="shared" si="40"/>
        <v>5000000</v>
      </c>
      <c r="J134" s="31">
        <f t="shared" si="40"/>
        <v>5000000</v>
      </c>
      <c r="K134" s="31">
        <f t="shared" si="40"/>
        <v>0</v>
      </c>
    </row>
    <row r="135" spans="2:11" x14ac:dyDescent="0.2">
      <c r="B135" s="24"/>
      <c r="C135" s="29"/>
      <c r="E135" s="30" t="s">
        <v>127</v>
      </c>
      <c r="F135" s="31">
        <v>4000000</v>
      </c>
      <c r="G135" s="32">
        <v>1000000</v>
      </c>
      <c r="H135" s="31">
        <f t="shared" si="34"/>
        <v>5000000</v>
      </c>
      <c r="I135" s="34">
        <v>5000000</v>
      </c>
      <c r="J135" s="34">
        <v>5000000</v>
      </c>
      <c r="K135" s="34">
        <f t="shared" si="4"/>
        <v>0</v>
      </c>
    </row>
    <row r="136" spans="2:11" x14ac:dyDescent="0.2">
      <c r="B136" s="24"/>
      <c r="C136" s="29"/>
      <c r="D136" s="30" t="s">
        <v>128</v>
      </c>
      <c r="E136" s="30"/>
      <c r="F136" s="31">
        <f t="shared" ref="F136:K136" si="41">SUM(F137:F148)</f>
        <v>267505523.38999999</v>
      </c>
      <c r="G136" s="34">
        <f t="shared" si="41"/>
        <v>162678666.64999998</v>
      </c>
      <c r="H136" s="31">
        <f t="shared" si="41"/>
        <v>430184190.03999996</v>
      </c>
      <c r="I136" s="31">
        <f t="shared" si="41"/>
        <v>304514856.88</v>
      </c>
      <c r="J136" s="31">
        <f t="shared" si="41"/>
        <v>267930622.42000002</v>
      </c>
      <c r="K136" s="31">
        <f t="shared" si="41"/>
        <v>125669333.15999998</v>
      </c>
    </row>
    <row r="137" spans="2:11" x14ac:dyDescent="0.2">
      <c r="B137" s="24"/>
      <c r="C137" s="29"/>
      <c r="E137" s="30" t="s">
        <v>129</v>
      </c>
      <c r="F137" s="31">
        <v>28000000</v>
      </c>
      <c r="G137" s="32">
        <v>-28000000</v>
      </c>
      <c r="H137" s="31">
        <f t="shared" si="34"/>
        <v>0</v>
      </c>
      <c r="I137" s="34">
        <v>0</v>
      </c>
      <c r="J137" s="34">
        <v>0</v>
      </c>
      <c r="K137" s="34">
        <f t="shared" si="4"/>
        <v>0</v>
      </c>
    </row>
    <row r="138" spans="2:11" x14ac:dyDescent="0.2">
      <c r="B138" s="24"/>
      <c r="C138" s="29"/>
      <c r="E138" s="30" t="s">
        <v>130</v>
      </c>
      <c r="F138" s="31">
        <v>0</v>
      </c>
      <c r="G138" s="32">
        <v>4395239.51</v>
      </c>
      <c r="H138" s="31">
        <f t="shared" si="34"/>
        <v>4395239.51</v>
      </c>
      <c r="I138" s="34">
        <v>0</v>
      </c>
      <c r="J138" s="34">
        <v>0</v>
      </c>
      <c r="K138" s="34">
        <f t="shared" si="4"/>
        <v>4395239.51</v>
      </c>
    </row>
    <row r="139" spans="2:11" x14ac:dyDescent="0.2">
      <c r="B139" s="24"/>
      <c r="C139" s="29"/>
      <c r="E139" s="30" t="s">
        <v>131</v>
      </c>
      <c r="F139" s="31">
        <v>0</v>
      </c>
      <c r="G139" s="32">
        <v>50321444.799999997</v>
      </c>
      <c r="H139" s="31">
        <f t="shared" si="34"/>
        <v>50321444.799999997</v>
      </c>
      <c r="I139" s="34">
        <v>47980480.109999999</v>
      </c>
      <c r="J139" s="34">
        <v>46093673.810000002</v>
      </c>
      <c r="K139" s="34">
        <f t="shared" si="4"/>
        <v>2340964.6899999976</v>
      </c>
    </row>
    <row r="140" spans="2:11" x14ac:dyDescent="0.2">
      <c r="B140" s="24"/>
      <c r="C140" s="29"/>
      <c r="E140" s="30" t="s">
        <v>132</v>
      </c>
      <c r="F140" s="31">
        <v>0</v>
      </c>
      <c r="G140" s="32">
        <v>2749640.39</v>
      </c>
      <c r="H140" s="31">
        <f t="shared" si="34"/>
        <v>2749640.39</v>
      </c>
      <c r="I140" s="34">
        <v>1564562</v>
      </c>
      <c r="J140" s="34">
        <v>1335217.9099999999</v>
      </c>
      <c r="K140" s="34">
        <f t="shared" si="4"/>
        <v>1185078.3900000001</v>
      </c>
    </row>
    <row r="141" spans="2:11" x14ac:dyDescent="0.2">
      <c r="B141" s="24"/>
      <c r="C141" s="29"/>
      <c r="E141" s="30" t="s">
        <v>133</v>
      </c>
      <c r="F141" s="31">
        <v>90000000</v>
      </c>
      <c r="G141" s="32">
        <v>67974804.900000006</v>
      </c>
      <c r="H141" s="31">
        <f t="shared" si="34"/>
        <v>157974804.90000001</v>
      </c>
      <c r="I141" s="34">
        <v>108133096.22</v>
      </c>
      <c r="J141" s="34">
        <v>86927205.200000003</v>
      </c>
      <c r="K141" s="34">
        <f t="shared" si="4"/>
        <v>49841708.680000007</v>
      </c>
    </row>
    <row r="142" spans="2:11" x14ac:dyDescent="0.2">
      <c r="B142" s="24"/>
      <c r="C142" s="29"/>
      <c r="E142" s="30" t="s">
        <v>134</v>
      </c>
      <c r="F142" s="31">
        <v>0</v>
      </c>
      <c r="G142" s="32">
        <v>13016380.630000001</v>
      </c>
      <c r="H142" s="31">
        <f t="shared" si="34"/>
        <v>13016380.630000001</v>
      </c>
      <c r="I142" s="34">
        <v>9634174.3499999996</v>
      </c>
      <c r="J142" s="34">
        <v>8144113.4000000004</v>
      </c>
      <c r="K142" s="34">
        <f t="shared" si="4"/>
        <v>3382206.2800000012</v>
      </c>
    </row>
    <row r="143" spans="2:11" x14ac:dyDescent="0.2">
      <c r="B143" s="24"/>
      <c r="C143" s="29"/>
      <c r="E143" s="30" t="s">
        <v>135</v>
      </c>
      <c r="F143" s="31">
        <v>36982078</v>
      </c>
      <c r="G143" s="32">
        <v>-1600394.2899999917</v>
      </c>
      <c r="H143" s="31">
        <f t="shared" si="34"/>
        <v>35381683.710000008</v>
      </c>
      <c r="I143" s="34">
        <v>17463694.690000001</v>
      </c>
      <c r="J143" s="34">
        <v>15008255.220000001</v>
      </c>
      <c r="K143" s="34">
        <f t="shared" si="4"/>
        <v>17917989.020000007</v>
      </c>
    </row>
    <row r="144" spans="2:11" x14ac:dyDescent="0.2">
      <c r="B144" s="24"/>
      <c r="C144" s="29"/>
      <c r="E144" s="30" t="s">
        <v>136</v>
      </c>
      <c r="F144" s="31">
        <v>73709684.189999998</v>
      </c>
      <c r="G144" s="32">
        <v>11704838.769999981</v>
      </c>
      <c r="H144" s="31">
        <f t="shared" si="34"/>
        <v>85414522.959999979</v>
      </c>
      <c r="I144" s="34">
        <v>69364185.850000009</v>
      </c>
      <c r="J144" s="34">
        <v>64127588.520000003</v>
      </c>
      <c r="K144" s="34">
        <f t="shared" si="4"/>
        <v>16050337.10999997</v>
      </c>
    </row>
    <row r="145" spans="2:11" x14ac:dyDescent="0.2">
      <c r="B145" s="24"/>
      <c r="C145" s="29"/>
      <c r="E145" s="30" t="s">
        <v>137</v>
      </c>
      <c r="F145" s="31">
        <v>0</v>
      </c>
      <c r="G145" s="32">
        <v>0</v>
      </c>
      <c r="H145" s="31">
        <f t="shared" si="34"/>
        <v>0</v>
      </c>
      <c r="I145" s="34">
        <v>0</v>
      </c>
      <c r="J145" s="34">
        <v>0</v>
      </c>
      <c r="K145" s="34">
        <f t="shared" si="4"/>
        <v>0</v>
      </c>
    </row>
    <row r="146" spans="2:11" x14ac:dyDescent="0.2">
      <c r="B146" s="24"/>
      <c r="C146" s="29"/>
      <c r="E146" s="30" t="s">
        <v>138</v>
      </c>
      <c r="F146" s="31">
        <v>0</v>
      </c>
      <c r="G146" s="32">
        <v>25424.959999999999</v>
      </c>
      <c r="H146" s="31">
        <f t="shared" si="34"/>
        <v>25424.959999999999</v>
      </c>
      <c r="I146" s="34">
        <v>24650</v>
      </c>
      <c r="J146" s="34">
        <v>24650</v>
      </c>
      <c r="K146" s="34">
        <f t="shared" si="4"/>
        <v>774.95999999999913</v>
      </c>
    </row>
    <row r="147" spans="2:11" x14ac:dyDescent="0.2">
      <c r="B147" s="24"/>
      <c r="C147" s="29"/>
      <c r="E147" s="30" t="s">
        <v>139</v>
      </c>
      <c r="F147" s="31">
        <v>0</v>
      </c>
      <c r="G147" s="32">
        <v>3651315.67</v>
      </c>
      <c r="H147" s="31">
        <f t="shared" si="34"/>
        <v>3651315.67</v>
      </c>
      <c r="I147" s="34">
        <v>884893.47</v>
      </c>
      <c r="J147" s="34">
        <v>541866.72</v>
      </c>
      <c r="K147" s="34">
        <f t="shared" si="4"/>
        <v>2766422.2</v>
      </c>
    </row>
    <row r="148" spans="2:11" x14ac:dyDescent="0.2">
      <c r="B148" s="24"/>
      <c r="C148" s="29"/>
      <c r="E148" s="30" t="s">
        <v>140</v>
      </c>
      <c r="F148" s="31">
        <v>38813761.200000003</v>
      </c>
      <c r="G148" s="32">
        <v>38439971.310000002</v>
      </c>
      <c r="H148" s="31">
        <f t="shared" si="34"/>
        <v>77253732.510000005</v>
      </c>
      <c r="I148" s="34">
        <v>49465120.189999998</v>
      </c>
      <c r="J148" s="34">
        <v>45728051.640000001</v>
      </c>
      <c r="K148" s="34">
        <f t="shared" si="4"/>
        <v>27788612.320000008</v>
      </c>
    </row>
    <row r="149" spans="2:11" x14ac:dyDescent="0.2">
      <c r="B149" s="24"/>
      <c r="C149" s="29"/>
      <c r="D149" s="30" t="s">
        <v>141</v>
      </c>
      <c r="E149" s="30"/>
      <c r="F149" s="31">
        <f t="shared" ref="F149:K149" si="42">SUM(F150:F156)</f>
        <v>33815734</v>
      </c>
      <c r="G149" s="34">
        <f t="shared" si="42"/>
        <v>13212112.1</v>
      </c>
      <c r="H149" s="31">
        <f t="shared" si="42"/>
        <v>47027846.099999994</v>
      </c>
      <c r="I149" s="31">
        <f t="shared" si="42"/>
        <v>29670847.440000001</v>
      </c>
      <c r="J149" s="31">
        <f t="shared" si="42"/>
        <v>29323890.780000001</v>
      </c>
      <c r="K149" s="31">
        <f t="shared" si="42"/>
        <v>17356998.66</v>
      </c>
    </row>
    <row r="150" spans="2:11" x14ac:dyDescent="0.2">
      <c r="B150" s="24"/>
      <c r="C150" s="29"/>
      <c r="E150" s="30" t="s">
        <v>142</v>
      </c>
      <c r="F150" s="31">
        <v>14859759.310000001</v>
      </c>
      <c r="G150" s="32">
        <v>499056.78999999911</v>
      </c>
      <c r="H150" s="31">
        <f t="shared" si="34"/>
        <v>15358816.1</v>
      </c>
      <c r="I150" s="34">
        <v>15143750.050000001</v>
      </c>
      <c r="J150" s="34">
        <v>14817094.390000001</v>
      </c>
      <c r="K150" s="34">
        <f t="shared" si="4"/>
        <v>215066.04999999888</v>
      </c>
    </row>
    <row r="151" spans="2:11" x14ac:dyDescent="0.2">
      <c r="B151" s="24"/>
      <c r="C151" s="29"/>
      <c r="E151" s="30" t="s">
        <v>143</v>
      </c>
      <c r="F151" s="31">
        <v>7472974.6900000004</v>
      </c>
      <c r="G151" s="32">
        <v>1291192.8500000006</v>
      </c>
      <c r="H151" s="31">
        <f t="shared" si="34"/>
        <v>8764167.540000001</v>
      </c>
      <c r="I151" s="34">
        <v>8639565.1400000006</v>
      </c>
      <c r="J151" s="34">
        <v>8619264.1400000006</v>
      </c>
      <c r="K151" s="34">
        <f t="shared" si="4"/>
        <v>124602.40000000037</v>
      </c>
    </row>
    <row r="152" spans="2:11" x14ac:dyDescent="0.2">
      <c r="B152" s="24"/>
      <c r="C152" s="29"/>
      <c r="E152" s="30" t="s">
        <v>144</v>
      </c>
      <c r="F152" s="31">
        <v>0</v>
      </c>
      <c r="G152" s="32">
        <v>367782.19</v>
      </c>
      <c r="H152" s="31">
        <f t="shared" si="34"/>
        <v>367782.19</v>
      </c>
      <c r="I152" s="34">
        <v>0</v>
      </c>
      <c r="J152" s="34">
        <v>0</v>
      </c>
      <c r="K152" s="34">
        <f t="shared" si="4"/>
        <v>367782.19</v>
      </c>
    </row>
    <row r="153" spans="2:11" x14ac:dyDescent="0.2">
      <c r="B153" s="24"/>
      <c r="C153" s="29"/>
      <c r="E153" s="30" t="s">
        <v>145</v>
      </c>
      <c r="F153" s="31">
        <v>2983000</v>
      </c>
      <c r="G153" s="32">
        <v>16776733.939999999</v>
      </c>
      <c r="H153" s="31">
        <f t="shared" si="34"/>
        <v>19759733.939999998</v>
      </c>
      <c r="I153" s="34">
        <v>3866389.68</v>
      </c>
      <c r="J153" s="34">
        <v>3866389.68</v>
      </c>
      <c r="K153" s="34">
        <f t="shared" si="4"/>
        <v>15893344.259999998</v>
      </c>
    </row>
    <row r="154" spans="2:11" x14ac:dyDescent="0.2">
      <c r="B154" s="24"/>
      <c r="C154" s="29"/>
      <c r="E154" s="30" t="s">
        <v>146</v>
      </c>
      <c r="F154" s="31">
        <v>8500000</v>
      </c>
      <c r="G154" s="32">
        <v>-8500000</v>
      </c>
      <c r="H154" s="31">
        <f t="shared" si="34"/>
        <v>0</v>
      </c>
      <c r="I154" s="34">
        <v>0</v>
      </c>
      <c r="J154" s="34">
        <v>0</v>
      </c>
      <c r="K154" s="34">
        <f t="shared" si="4"/>
        <v>0</v>
      </c>
    </row>
    <row r="155" spans="2:11" x14ac:dyDescent="0.2">
      <c r="B155" s="24"/>
      <c r="C155" s="29"/>
      <c r="E155" s="30" t="s">
        <v>147</v>
      </c>
      <c r="F155" s="31">
        <v>0</v>
      </c>
      <c r="G155" s="32">
        <v>484259.75</v>
      </c>
      <c r="H155" s="31">
        <f t="shared" si="34"/>
        <v>484259.75</v>
      </c>
      <c r="I155" s="34">
        <v>0</v>
      </c>
      <c r="J155" s="34">
        <v>0</v>
      </c>
      <c r="K155" s="34">
        <f t="shared" si="4"/>
        <v>484259.75</v>
      </c>
    </row>
    <row r="156" spans="2:11" x14ac:dyDescent="0.2">
      <c r="B156" s="24"/>
      <c r="C156" s="29"/>
      <c r="E156" s="30" t="s">
        <v>148</v>
      </c>
      <c r="F156" s="31">
        <v>0</v>
      </c>
      <c r="G156" s="32">
        <v>2293086.58</v>
      </c>
      <c r="H156" s="31">
        <f t="shared" si="34"/>
        <v>2293086.58</v>
      </c>
      <c r="I156" s="34">
        <v>2021142.57</v>
      </c>
      <c r="J156" s="34">
        <v>2021142.57</v>
      </c>
      <c r="K156" s="34">
        <f t="shared" si="4"/>
        <v>271944.01</v>
      </c>
    </row>
    <row r="157" spans="2:11" x14ac:dyDescent="0.2">
      <c r="B157" s="24"/>
      <c r="C157" s="29"/>
      <c r="D157" s="30" t="s">
        <v>149</v>
      </c>
      <c r="E157" s="30"/>
      <c r="F157" s="31">
        <f t="shared" ref="F157:K157" si="43">SUM(F158:F163)</f>
        <v>65988606.399999999</v>
      </c>
      <c r="G157" s="34">
        <f t="shared" si="43"/>
        <v>14730794.619999999</v>
      </c>
      <c r="H157" s="31">
        <f t="shared" si="43"/>
        <v>80719401.019999996</v>
      </c>
      <c r="I157" s="31">
        <f t="shared" si="43"/>
        <v>40174232.780000001</v>
      </c>
      <c r="J157" s="31">
        <f t="shared" si="43"/>
        <v>37662933.190000005</v>
      </c>
      <c r="K157" s="31">
        <f t="shared" si="43"/>
        <v>40545168.240000002</v>
      </c>
    </row>
    <row r="158" spans="2:11" x14ac:dyDescent="0.2">
      <c r="B158" s="24"/>
      <c r="C158" s="29"/>
      <c r="E158" s="30" t="s">
        <v>150</v>
      </c>
      <c r="F158" s="31">
        <v>40000000</v>
      </c>
      <c r="G158" s="32">
        <v>-27303677.439999998</v>
      </c>
      <c r="H158" s="31">
        <f t="shared" si="34"/>
        <v>12696322.560000002</v>
      </c>
      <c r="I158" s="34">
        <v>3348094.49</v>
      </c>
      <c r="J158" s="34">
        <v>3348094.49</v>
      </c>
      <c r="K158" s="34">
        <f t="shared" si="4"/>
        <v>9348228.0700000022</v>
      </c>
    </row>
    <row r="159" spans="2:11" x14ac:dyDescent="0.2">
      <c r="B159" s="24"/>
      <c r="C159" s="29"/>
      <c r="E159" s="30" t="s">
        <v>151</v>
      </c>
      <c r="F159" s="31">
        <v>12000000</v>
      </c>
      <c r="G159" s="32">
        <v>36076049.229999997</v>
      </c>
      <c r="H159" s="31">
        <f t="shared" si="34"/>
        <v>48076049.229999997</v>
      </c>
      <c r="I159" s="34">
        <v>28032377.949999999</v>
      </c>
      <c r="J159" s="34">
        <v>26908516.140000001</v>
      </c>
      <c r="K159" s="34">
        <f t="shared" si="4"/>
        <v>20043671.279999997</v>
      </c>
    </row>
    <row r="160" spans="2:11" x14ac:dyDescent="0.2">
      <c r="B160" s="24"/>
      <c r="C160" s="29"/>
      <c r="E160" s="30" t="s">
        <v>152</v>
      </c>
      <c r="F160" s="31">
        <v>13988606.4</v>
      </c>
      <c r="G160" s="32">
        <v>-9852726.6699999999</v>
      </c>
      <c r="H160" s="31">
        <f t="shared" si="34"/>
        <v>4135879.7300000004</v>
      </c>
      <c r="I160" s="34">
        <v>1993328.93</v>
      </c>
      <c r="J160" s="34">
        <v>1993328.93</v>
      </c>
      <c r="K160" s="34">
        <f t="shared" si="4"/>
        <v>2142550.8000000007</v>
      </c>
    </row>
    <row r="161" spans="2:11" x14ac:dyDescent="0.2">
      <c r="B161" s="24"/>
      <c r="C161" s="29"/>
      <c r="E161" s="30" t="s">
        <v>153</v>
      </c>
      <c r="F161" s="31">
        <v>0</v>
      </c>
      <c r="G161" s="32">
        <v>15811149.5</v>
      </c>
      <c r="H161" s="31">
        <f t="shared" si="34"/>
        <v>15811149.5</v>
      </c>
      <c r="I161" s="34">
        <v>6800431.4100000001</v>
      </c>
      <c r="J161" s="34">
        <v>5412993.6299999999</v>
      </c>
      <c r="K161" s="34">
        <f t="shared" si="4"/>
        <v>9010718.0899999999</v>
      </c>
    </row>
    <row r="162" spans="2:11" x14ac:dyDescent="0.2">
      <c r="B162" s="24"/>
      <c r="C162" s="29"/>
      <c r="E162" s="30" t="s">
        <v>154</v>
      </c>
      <c r="F162" s="31">
        <v>0</v>
      </c>
      <c r="G162" s="32">
        <v>0</v>
      </c>
      <c r="H162" s="31">
        <f t="shared" si="34"/>
        <v>0</v>
      </c>
      <c r="I162" s="34">
        <v>0</v>
      </c>
      <c r="J162" s="34">
        <v>0</v>
      </c>
      <c r="K162" s="34">
        <f t="shared" si="4"/>
        <v>0</v>
      </c>
    </row>
    <row r="163" spans="2:11" x14ac:dyDescent="0.2">
      <c r="B163" s="24"/>
      <c r="C163" s="29"/>
      <c r="E163" s="30" t="s">
        <v>155</v>
      </c>
      <c r="F163" s="31">
        <v>0</v>
      </c>
      <c r="G163" s="32">
        <v>0</v>
      </c>
      <c r="H163" s="31">
        <f t="shared" si="34"/>
        <v>0</v>
      </c>
      <c r="I163" s="34">
        <v>0</v>
      </c>
      <c r="J163" s="34">
        <v>0</v>
      </c>
      <c r="K163" s="34">
        <f t="shared" si="4"/>
        <v>0</v>
      </c>
    </row>
    <row r="164" spans="2:11" x14ac:dyDescent="0.2">
      <c r="B164" s="24"/>
      <c r="C164" s="29"/>
      <c r="D164" s="30" t="s">
        <v>156</v>
      </c>
      <c r="E164" s="30"/>
      <c r="F164" s="31">
        <f t="shared" ref="F164:K164" si="44">SUM(F165:F166)</f>
        <v>2730997.66</v>
      </c>
      <c r="G164" s="34">
        <f t="shared" si="44"/>
        <v>6458060.1700000018</v>
      </c>
      <c r="H164" s="31">
        <f t="shared" si="44"/>
        <v>9189057.8300000019</v>
      </c>
      <c r="I164" s="31">
        <f t="shared" si="44"/>
        <v>4173654.1</v>
      </c>
      <c r="J164" s="31">
        <f t="shared" si="44"/>
        <v>3757446.1</v>
      </c>
      <c r="K164" s="31">
        <f t="shared" si="44"/>
        <v>5015403.7300000023</v>
      </c>
    </row>
    <row r="165" spans="2:11" x14ac:dyDescent="0.2">
      <c r="B165" s="24"/>
      <c r="C165" s="29"/>
      <c r="E165" s="30" t="s">
        <v>157</v>
      </c>
      <c r="F165" s="31">
        <v>2430997.66</v>
      </c>
      <c r="G165" s="32">
        <v>5888060.1700000018</v>
      </c>
      <c r="H165" s="31">
        <f t="shared" si="34"/>
        <v>8319057.8300000019</v>
      </c>
      <c r="I165" s="34">
        <v>3603654.1</v>
      </c>
      <c r="J165" s="34">
        <v>3187446.1</v>
      </c>
      <c r="K165" s="34">
        <f t="shared" si="4"/>
        <v>4715403.7300000023</v>
      </c>
    </row>
    <row r="166" spans="2:11" x14ac:dyDescent="0.2">
      <c r="B166" s="24"/>
      <c r="C166" s="29"/>
      <c r="E166" s="30" t="s">
        <v>158</v>
      </c>
      <c r="F166" s="31">
        <v>300000</v>
      </c>
      <c r="G166" s="32">
        <v>570000</v>
      </c>
      <c r="H166" s="31">
        <f t="shared" si="34"/>
        <v>870000</v>
      </c>
      <c r="I166" s="34">
        <v>570000</v>
      </c>
      <c r="J166" s="34">
        <v>570000</v>
      </c>
      <c r="K166" s="34">
        <f t="shared" si="4"/>
        <v>300000</v>
      </c>
    </row>
    <row r="167" spans="2:11" s="36" customFormat="1" x14ac:dyDescent="0.2">
      <c r="B167" s="24"/>
      <c r="C167" s="25" t="s">
        <v>159</v>
      </c>
      <c r="D167" s="26"/>
      <c r="E167" s="26"/>
      <c r="F167" s="27">
        <f t="shared" ref="F167:K167" si="45">F168+F173</f>
        <v>241822540.36000001</v>
      </c>
      <c r="G167" s="28">
        <f t="shared" si="45"/>
        <v>-46920778.500000007</v>
      </c>
      <c r="H167" s="27">
        <f t="shared" si="45"/>
        <v>194901761.86000001</v>
      </c>
      <c r="I167" s="27">
        <f t="shared" si="45"/>
        <v>195427611.97</v>
      </c>
      <c r="J167" s="27">
        <f t="shared" si="45"/>
        <v>191333281.29999998</v>
      </c>
      <c r="K167" s="27">
        <f t="shared" si="45"/>
        <v>-525850.11000002176</v>
      </c>
    </row>
    <row r="168" spans="2:11" s="36" customFormat="1" x14ac:dyDescent="0.2">
      <c r="B168" s="24"/>
      <c r="C168" s="29"/>
      <c r="D168" s="26" t="s">
        <v>160</v>
      </c>
      <c r="E168" s="26"/>
      <c r="F168" s="27">
        <f>SUM(F169:F172)</f>
        <v>231358613.31</v>
      </c>
      <c r="G168" s="44">
        <f>SUM(G169:G172)</f>
        <v>-46238095.260000005</v>
      </c>
      <c r="H168" s="27">
        <f>+F168+G168</f>
        <v>185120518.05000001</v>
      </c>
      <c r="I168" s="27">
        <f>SUM(I169:I172)</f>
        <v>185836007.25999999</v>
      </c>
      <c r="J168" s="27">
        <f>SUM(J169:J172)</f>
        <v>181773036.34999999</v>
      </c>
      <c r="K168" s="27">
        <f>SUM(K169:K172)</f>
        <v>-715489.21000002325</v>
      </c>
    </row>
    <row r="169" spans="2:11" x14ac:dyDescent="0.2">
      <c r="B169" s="24"/>
      <c r="C169" s="29"/>
      <c r="E169" s="30" t="s">
        <v>161</v>
      </c>
      <c r="F169" s="31">
        <v>178133091.44999999</v>
      </c>
      <c r="G169" s="32">
        <v>-41488578.870000005</v>
      </c>
      <c r="H169" s="31">
        <f t="shared" ref="H169:H174" si="46">+F169+G169</f>
        <v>136644512.57999998</v>
      </c>
      <c r="I169" s="34">
        <v>136470241.65000001</v>
      </c>
      <c r="J169" s="34">
        <v>132970400.02</v>
      </c>
      <c r="K169" s="34">
        <f t="shared" si="4"/>
        <v>174270.92999997735</v>
      </c>
    </row>
    <row r="170" spans="2:11" x14ac:dyDescent="0.2">
      <c r="B170" s="24"/>
      <c r="C170" s="29"/>
      <c r="E170" s="30" t="s">
        <v>162</v>
      </c>
      <c r="F170" s="31">
        <v>0</v>
      </c>
      <c r="G170" s="32">
        <v>0</v>
      </c>
      <c r="H170" s="31">
        <f t="shared" si="46"/>
        <v>0</v>
      </c>
      <c r="I170" s="34">
        <v>0</v>
      </c>
      <c r="J170" s="34">
        <v>0</v>
      </c>
      <c r="K170" s="34">
        <f t="shared" si="4"/>
        <v>0</v>
      </c>
    </row>
    <row r="171" spans="2:11" x14ac:dyDescent="0.2">
      <c r="B171" s="24"/>
      <c r="C171" s="29"/>
      <c r="E171" s="30" t="s">
        <v>163</v>
      </c>
      <c r="F171" s="31">
        <v>0</v>
      </c>
      <c r="G171" s="32">
        <v>0</v>
      </c>
      <c r="H171" s="31">
        <f t="shared" si="46"/>
        <v>0</v>
      </c>
      <c r="I171" s="34">
        <v>0</v>
      </c>
      <c r="J171" s="34">
        <v>0</v>
      </c>
      <c r="K171" s="34">
        <f t="shared" si="4"/>
        <v>0</v>
      </c>
    </row>
    <row r="172" spans="2:11" x14ac:dyDescent="0.2">
      <c r="B172" s="24"/>
      <c r="C172" s="29"/>
      <c r="E172" s="30" t="s">
        <v>164</v>
      </c>
      <c r="F172" s="31">
        <v>53225521.859999999</v>
      </c>
      <c r="G172" s="32">
        <v>-4749516.3900000006</v>
      </c>
      <c r="H172" s="31">
        <f t="shared" si="46"/>
        <v>48476005.469999999</v>
      </c>
      <c r="I172" s="34">
        <v>49365765.609999999</v>
      </c>
      <c r="J172" s="34">
        <v>48802636.329999998</v>
      </c>
      <c r="K172" s="60">
        <f t="shared" si="4"/>
        <v>-889760.1400000006</v>
      </c>
    </row>
    <row r="173" spans="2:11" s="36" customFormat="1" x14ac:dyDescent="0.2">
      <c r="B173" s="24"/>
      <c r="C173" s="29"/>
      <c r="D173" s="26" t="s">
        <v>165</v>
      </c>
      <c r="E173" s="26"/>
      <c r="F173" s="27">
        <f t="shared" ref="F173:K173" si="47">F174</f>
        <v>10463927.050000001</v>
      </c>
      <c r="G173" s="28">
        <f t="shared" si="47"/>
        <v>-682683.24000000022</v>
      </c>
      <c r="H173" s="27">
        <f t="shared" si="47"/>
        <v>9781243.8100000005</v>
      </c>
      <c r="I173" s="27">
        <f t="shared" si="47"/>
        <v>9591604.709999999</v>
      </c>
      <c r="J173" s="27">
        <f t="shared" si="47"/>
        <v>9560244.9499999993</v>
      </c>
      <c r="K173" s="27">
        <f t="shared" si="47"/>
        <v>189639.10000000149</v>
      </c>
    </row>
    <row r="174" spans="2:11" x14ac:dyDescent="0.2">
      <c r="B174" s="24"/>
      <c r="C174" s="29"/>
      <c r="E174" s="30" t="s">
        <v>166</v>
      </c>
      <c r="F174" s="31">
        <v>10463927.050000001</v>
      </c>
      <c r="G174" s="32">
        <v>-682683.24000000022</v>
      </c>
      <c r="H174" s="31">
        <f t="shared" si="46"/>
        <v>9781243.8100000005</v>
      </c>
      <c r="I174" s="34">
        <v>9591604.709999999</v>
      </c>
      <c r="J174" s="34">
        <v>9560244.9499999993</v>
      </c>
      <c r="K174" s="34">
        <f t="shared" si="4"/>
        <v>189639.10000000149</v>
      </c>
    </row>
    <row r="175" spans="2:11" x14ac:dyDescent="0.2">
      <c r="B175" s="24"/>
      <c r="C175" s="29"/>
      <c r="D175" s="30" t="s">
        <v>167</v>
      </c>
      <c r="E175" s="30"/>
      <c r="F175" s="31"/>
      <c r="G175" s="32"/>
      <c r="H175" s="31"/>
      <c r="I175" s="34"/>
      <c r="J175" s="34"/>
      <c r="K175" s="34"/>
    </row>
    <row r="176" spans="2:11" s="36" customFormat="1" x14ac:dyDescent="0.2">
      <c r="B176" s="24"/>
      <c r="C176" s="25" t="s">
        <v>168</v>
      </c>
      <c r="D176" s="26"/>
      <c r="E176" s="26"/>
      <c r="F176" s="27">
        <f t="shared" ref="F176:K176" si="48">F177</f>
        <v>72225.45</v>
      </c>
      <c r="G176" s="28">
        <f t="shared" si="48"/>
        <v>189846016.20000002</v>
      </c>
      <c r="H176" s="27">
        <f t="shared" si="48"/>
        <v>189918241.65000001</v>
      </c>
      <c r="I176" s="27">
        <f t="shared" si="48"/>
        <v>113508172.5</v>
      </c>
      <c r="J176" s="27">
        <f t="shared" si="48"/>
        <v>82315238.700000003</v>
      </c>
      <c r="K176" s="27">
        <f t="shared" si="48"/>
        <v>76410069.150000006</v>
      </c>
    </row>
    <row r="177" spans="2:11" s="36" customFormat="1" x14ac:dyDescent="0.2">
      <c r="B177" s="24"/>
      <c r="C177" s="29"/>
      <c r="D177" s="26" t="s">
        <v>169</v>
      </c>
      <c r="E177" s="26"/>
      <c r="F177" s="27">
        <f t="shared" ref="F177:K177" si="49">F178+F181+F183</f>
        <v>72225.45</v>
      </c>
      <c r="G177" s="28">
        <f t="shared" si="49"/>
        <v>189846016.20000002</v>
      </c>
      <c r="H177" s="27">
        <f t="shared" si="49"/>
        <v>189918241.65000001</v>
      </c>
      <c r="I177" s="27">
        <f t="shared" si="49"/>
        <v>113508172.5</v>
      </c>
      <c r="J177" s="27">
        <f t="shared" si="49"/>
        <v>82315238.700000003</v>
      </c>
      <c r="K177" s="27">
        <f t="shared" si="49"/>
        <v>76410069.150000006</v>
      </c>
    </row>
    <row r="178" spans="2:11" x14ac:dyDescent="0.2">
      <c r="B178" s="24"/>
      <c r="C178" s="29"/>
      <c r="D178" s="30" t="s">
        <v>170</v>
      </c>
      <c r="E178" s="30"/>
      <c r="F178" s="31">
        <f t="shared" ref="F178:K178" si="50">SUM(F179:F180)</f>
        <v>72225.45</v>
      </c>
      <c r="G178" s="34">
        <f t="shared" si="50"/>
        <v>-72225.45</v>
      </c>
      <c r="H178" s="31">
        <f t="shared" si="50"/>
        <v>0</v>
      </c>
      <c r="I178" s="31">
        <f t="shared" si="50"/>
        <v>0</v>
      </c>
      <c r="J178" s="31">
        <f t="shared" si="50"/>
        <v>0</v>
      </c>
      <c r="K178" s="31">
        <f t="shared" si="50"/>
        <v>0</v>
      </c>
    </row>
    <row r="179" spans="2:11" x14ac:dyDescent="0.2">
      <c r="B179" s="24"/>
      <c r="C179" s="29"/>
      <c r="E179" s="30" t="s">
        <v>171</v>
      </c>
      <c r="F179" s="31">
        <v>72225.45</v>
      </c>
      <c r="G179" s="34">
        <v>-72225.45</v>
      </c>
      <c r="H179" s="31">
        <f t="shared" ref="H179:H184" si="51">+F179+G179</f>
        <v>0</v>
      </c>
      <c r="I179" s="34">
        <v>0</v>
      </c>
      <c r="J179" s="34">
        <v>0</v>
      </c>
      <c r="K179" s="34">
        <f t="shared" si="4"/>
        <v>0</v>
      </c>
    </row>
    <row r="180" spans="2:11" x14ac:dyDescent="0.2">
      <c r="B180" s="24"/>
      <c r="C180" s="29"/>
      <c r="E180" s="30" t="s">
        <v>172</v>
      </c>
      <c r="F180" s="31">
        <v>0</v>
      </c>
      <c r="G180" s="34">
        <v>0</v>
      </c>
      <c r="H180" s="31">
        <f t="shared" si="51"/>
        <v>0</v>
      </c>
      <c r="I180" s="34">
        <v>0</v>
      </c>
      <c r="J180" s="34">
        <v>0</v>
      </c>
      <c r="K180" s="34">
        <f t="shared" si="4"/>
        <v>0</v>
      </c>
    </row>
    <row r="181" spans="2:11" s="36" customFormat="1" x14ac:dyDescent="0.2">
      <c r="B181" s="24"/>
      <c r="C181" s="29"/>
      <c r="D181" s="26" t="s">
        <v>173</v>
      </c>
      <c r="E181" s="26"/>
      <c r="F181" s="27">
        <f t="shared" ref="F181:K181" si="52">F182</f>
        <v>0</v>
      </c>
      <c r="G181" s="28">
        <f t="shared" si="52"/>
        <v>1287541.3500000015</v>
      </c>
      <c r="H181" s="27">
        <f t="shared" si="52"/>
        <v>1287541.3500000015</v>
      </c>
      <c r="I181" s="27">
        <f t="shared" si="52"/>
        <v>620000</v>
      </c>
      <c r="J181" s="27">
        <f t="shared" si="52"/>
        <v>620000</v>
      </c>
      <c r="K181" s="27">
        <f t="shared" si="52"/>
        <v>667541.35000000149</v>
      </c>
    </row>
    <row r="182" spans="2:11" x14ac:dyDescent="0.2">
      <c r="B182" s="24"/>
      <c r="C182" s="29"/>
      <c r="E182" s="30" t="s">
        <v>174</v>
      </c>
      <c r="F182" s="31">
        <v>0</v>
      </c>
      <c r="G182" s="34">
        <v>1287541.3500000015</v>
      </c>
      <c r="H182" s="31">
        <f t="shared" si="51"/>
        <v>1287541.3500000015</v>
      </c>
      <c r="I182" s="34">
        <v>620000</v>
      </c>
      <c r="J182" s="34">
        <v>620000</v>
      </c>
      <c r="K182" s="34">
        <f t="shared" si="4"/>
        <v>667541.35000000149</v>
      </c>
    </row>
    <row r="183" spans="2:11" s="36" customFormat="1" ht="15" customHeight="1" x14ac:dyDescent="0.2">
      <c r="B183" s="24"/>
      <c r="C183" s="41"/>
      <c r="D183" s="41" t="s">
        <v>175</v>
      </c>
      <c r="E183" s="41"/>
      <c r="F183" s="27">
        <f t="shared" ref="F183:K183" si="53">F184</f>
        <v>0</v>
      </c>
      <c r="G183" s="28">
        <f t="shared" si="53"/>
        <v>188630700.30000001</v>
      </c>
      <c r="H183" s="27">
        <f t="shared" si="53"/>
        <v>188630700.30000001</v>
      </c>
      <c r="I183" s="27">
        <f t="shared" si="53"/>
        <v>112888172.5</v>
      </c>
      <c r="J183" s="27">
        <f t="shared" si="53"/>
        <v>81695238.700000003</v>
      </c>
      <c r="K183" s="27">
        <f t="shared" si="53"/>
        <v>75742527.800000012</v>
      </c>
    </row>
    <row r="184" spans="2:11" ht="15" customHeight="1" x14ac:dyDescent="0.2">
      <c r="B184" s="24"/>
      <c r="C184" s="41"/>
      <c r="D184" s="42" t="s">
        <v>176</v>
      </c>
      <c r="E184" s="42"/>
      <c r="F184" s="31">
        <v>0</v>
      </c>
      <c r="G184" s="32">
        <v>188630700.30000001</v>
      </c>
      <c r="H184" s="31">
        <f t="shared" si="51"/>
        <v>188630700.30000001</v>
      </c>
      <c r="I184" s="34">
        <v>112888172.5</v>
      </c>
      <c r="J184" s="34">
        <v>81695238.700000003</v>
      </c>
      <c r="K184" s="34">
        <f t="shared" si="4"/>
        <v>75742527.800000012</v>
      </c>
    </row>
    <row r="185" spans="2:11" s="36" customFormat="1" ht="12.75" customHeight="1" x14ac:dyDescent="0.2">
      <c r="B185" s="24"/>
      <c r="C185" s="25" t="s">
        <v>177</v>
      </c>
      <c r="D185" s="26"/>
      <c r="E185" s="26"/>
      <c r="F185" s="27">
        <f t="shared" ref="F185:K185" si="54">F186+F188</f>
        <v>298633914.83999997</v>
      </c>
      <c r="G185" s="28">
        <f t="shared" si="54"/>
        <v>58089148.009999998</v>
      </c>
      <c r="H185" s="27">
        <f t="shared" si="54"/>
        <v>356723062.84999996</v>
      </c>
      <c r="I185" s="27">
        <f t="shared" si="54"/>
        <v>332218900.96999997</v>
      </c>
      <c r="J185" s="27">
        <f t="shared" si="54"/>
        <v>330620818.34999996</v>
      </c>
      <c r="K185" s="27">
        <f t="shared" si="54"/>
        <v>24504161.879999988</v>
      </c>
    </row>
    <row r="186" spans="2:11" s="36" customFormat="1" x14ac:dyDescent="0.2">
      <c r="B186" s="24"/>
      <c r="C186" s="29"/>
      <c r="D186" s="26" t="s">
        <v>178</v>
      </c>
      <c r="E186" s="26"/>
      <c r="F186" s="27">
        <f t="shared" ref="F186:K186" si="55">F187</f>
        <v>66936625.670000002</v>
      </c>
      <c r="G186" s="28">
        <f t="shared" si="55"/>
        <v>19910432.649999999</v>
      </c>
      <c r="H186" s="27">
        <f t="shared" si="55"/>
        <v>86847058.319999993</v>
      </c>
      <c r="I186" s="27">
        <f t="shared" si="55"/>
        <v>77852879.769999996</v>
      </c>
      <c r="J186" s="27">
        <f t="shared" si="55"/>
        <v>76725113.069999993</v>
      </c>
      <c r="K186" s="27">
        <f t="shared" si="55"/>
        <v>8994178.549999997</v>
      </c>
    </row>
    <row r="187" spans="2:11" x14ac:dyDescent="0.2">
      <c r="B187" s="24"/>
      <c r="C187" s="29"/>
      <c r="D187" s="30" t="s">
        <v>178</v>
      </c>
      <c r="E187" s="30"/>
      <c r="F187" s="31">
        <v>66936625.670000002</v>
      </c>
      <c r="G187" s="32">
        <v>19910432.649999999</v>
      </c>
      <c r="H187" s="31">
        <f>+F187+G187</f>
        <v>86847058.319999993</v>
      </c>
      <c r="I187" s="34">
        <v>77852879.769999996</v>
      </c>
      <c r="J187" s="34">
        <v>76725113.069999993</v>
      </c>
      <c r="K187" s="34">
        <f t="shared" si="4"/>
        <v>8994178.549999997</v>
      </c>
    </row>
    <row r="188" spans="2:11" s="36" customFormat="1" x14ac:dyDescent="0.2">
      <c r="B188" s="24"/>
      <c r="C188" s="29"/>
      <c r="D188" s="26" t="s">
        <v>179</v>
      </c>
      <c r="E188" s="26"/>
      <c r="F188" s="27">
        <f t="shared" ref="F188:K188" si="56">SUM(F189:F190)</f>
        <v>231697289.16999999</v>
      </c>
      <c r="G188" s="28">
        <f t="shared" si="56"/>
        <v>38178715.359999999</v>
      </c>
      <c r="H188" s="27">
        <f t="shared" si="56"/>
        <v>269876004.52999997</v>
      </c>
      <c r="I188" s="27">
        <f t="shared" si="56"/>
        <v>254366021.19999999</v>
      </c>
      <c r="J188" s="27">
        <f t="shared" si="56"/>
        <v>253895705.27999997</v>
      </c>
      <c r="K188" s="27">
        <f t="shared" si="56"/>
        <v>15509983.329999991</v>
      </c>
    </row>
    <row r="189" spans="2:11" x14ac:dyDescent="0.2">
      <c r="B189" s="24"/>
      <c r="C189" s="29"/>
      <c r="D189" s="30" t="s">
        <v>180</v>
      </c>
      <c r="E189" s="30"/>
      <c r="F189" s="31">
        <v>186291302.22999999</v>
      </c>
      <c r="G189" s="32">
        <v>19379736.909999996</v>
      </c>
      <c r="H189" s="31">
        <f>+F189+G189</f>
        <v>205671039.13999999</v>
      </c>
      <c r="I189" s="34">
        <v>193544010.31999999</v>
      </c>
      <c r="J189" s="34">
        <v>193168362.91999999</v>
      </c>
      <c r="K189" s="34">
        <f t="shared" si="4"/>
        <v>12127028.819999993</v>
      </c>
    </row>
    <row r="190" spans="2:11" x14ac:dyDescent="0.2">
      <c r="B190" s="24"/>
      <c r="C190" s="29"/>
      <c r="D190" s="30" t="s">
        <v>181</v>
      </c>
      <c r="E190" s="30"/>
      <c r="F190" s="31">
        <v>45405986.939999998</v>
      </c>
      <c r="G190" s="32">
        <v>18798978.449999999</v>
      </c>
      <c r="H190" s="31">
        <f>+F190+G190</f>
        <v>64204965.390000001</v>
      </c>
      <c r="I190" s="34">
        <v>60822010.880000003</v>
      </c>
      <c r="J190" s="34">
        <v>60727342.359999999</v>
      </c>
      <c r="K190" s="34">
        <f t="shared" si="4"/>
        <v>3382954.5099999979</v>
      </c>
    </row>
    <row r="191" spans="2:11" x14ac:dyDescent="0.2">
      <c r="B191" s="24"/>
      <c r="C191" s="29"/>
      <c r="D191" s="30" t="s">
        <v>182</v>
      </c>
      <c r="E191" s="30"/>
      <c r="F191" s="27"/>
      <c r="G191" s="28"/>
      <c r="H191" s="27"/>
      <c r="I191" s="28"/>
      <c r="J191" s="28"/>
      <c r="K191" s="34"/>
    </row>
    <row r="192" spans="2:11" x14ac:dyDescent="0.2">
      <c r="B192" s="24"/>
      <c r="C192" s="29"/>
      <c r="D192" s="30" t="s">
        <v>183</v>
      </c>
      <c r="E192" s="30"/>
      <c r="F192" s="31"/>
      <c r="G192" s="32"/>
      <c r="H192" s="31"/>
      <c r="I192" s="34"/>
      <c r="J192" s="34"/>
      <c r="K192" s="34"/>
    </row>
    <row r="193" spans="2:11" s="36" customFormat="1" x14ac:dyDescent="0.2">
      <c r="B193" s="24"/>
      <c r="C193" s="25" t="s">
        <v>184</v>
      </c>
      <c r="D193" s="26"/>
      <c r="E193" s="26"/>
      <c r="F193" s="27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f t="shared" si="4"/>
        <v>0</v>
      </c>
    </row>
    <row r="194" spans="2:11" x14ac:dyDescent="0.2">
      <c r="B194" s="24"/>
      <c r="C194" s="29"/>
      <c r="D194" s="30" t="s">
        <v>185</v>
      </c>
      <c r="E194" s="30"/>
      <c r="F194" s="31"/>
      <c r="G194" s="32"/>
      <c r="H194" s="31"/>
      <c r="I194" s="34"/>
      <c r="J194" s="34"/>
      <c r="K194" s="34"/>
    </row>
    <row r="195" spans="2:11" x14ac:dyDescent="0.2">
      <c r="B195" s="24"/>
      <c r="C195" s="29"/>
      <c r="D195" s="30"/>
      <c r="E195" s="30"/>
      <c r="F195" s="31"/>
      <c r="G195" s="32"/>
      <c r="H195" s="31"/>
      <c r="I195" s="34"/>
      <c r="J195" s="34"/>
      <c r="K195" s="34"/>
    </row>
    <row r="196" spans="2:11" x14ac:dyDescent="0.2">
      <c r="B196" s="45" t="s">
        <v>186</v>
      </c>
      <c r="C196" s="46"/>
      <c r="D196" s="30"/>
      <c r="E196" s="30"/>
      <c r="F196" s="31"/>
      <c r="G196" s="32"/>
      <c r="H196" s="31"/>
      <c r="I196" s="34"/>
      <c r="J196" s="34"/>
      <c r="K196" s="34"/>
    </row>
    <row r="197" spans="2:11" x14ac:dyDescent="0.2">
      <c r="B197" s="45" t="s">
        <v>187</v>
      </c>
      <c r="C197" s="46"/>
      <c r="D197" s="30"/>
      <c r="E197" s="30"/>
      <c r="F197" s="27">
        <f t="shared" ref="F197:K197" si="57">F198</f>
        <v>136958675.09</v>
      </c>
      <c r="G197" s="28">
        <f t="shared" si="57"/>
        <v>22243992.379999999</v>
      </c>
      <c r="H197" s="27">
        <f t="shared" si="57"/>
        <v>159202667.47</v>
      </c>
      <c r="I197" s="27">
        <f t="shared" si="57"/>
        <v>114830367.40000001</v>
      </c>
      <c r="J197" s="27">
        <f t="shared" si="57"/>
        <v>114830367.40000001</v>
      </c>
      <c r="K197" s="27">
        <f t="shared" si="57"/>
        <v>44372300.069999993</v>
      </c>
    </row>
    <row r="198" spans="2:11" s="36" customFormat="1" x14ac:dyDescent="0.2">
      <c r="B198" s="45"/>
      <c r="D198" s="25" t="s">
        <v>188</v>
      </c>
      <c r="E198" s="26"/>
      <c r="F198" s="27">
        <v>136958675.09</v>
      </c>
      <c r="G198" s="44">
        <v>22243992.379999999</v>
      </c>
      <c r="H198" s="27">
        <f>+F198+G198</f>
        <v>159202667.47</v>
      </c>
      <c r="I198" s="28">
        <v>114830367.40000001</v>
      </c>
      <c r="J198" s="28">
        <v>114830367.40000001</v>
      </c>
      <c r="K198" s="34">
        <f t="shared" si="4"/>
        <v>44372300.069999993</v>
      </c>
    </row>
    <row r="199" spans="2:11" ht="13.5" customHeight="1" x14ac:dyDescent="0.2">
      <c r="B199" s="45" t="s">
        <v>189</v>
      </c>
      <c r="C199" s="42"/>
      <c r="D199" s="42"/>
      <c r="E199" s="42"/>
      <c r="F199" s="31"/>
      <c r="G199" s="32"/>
      <c r="H199" s="31"/>
      <c r="I199" s="34"/>
      <c r="J199" s="34"/>
      <c r="K199" s="34"/>
    </row>
    <row r="200" spans="2:11" ht="12.75" customHeight="1" x14ac:dyDescent="0.2">
      <c r="B200" s="24"/>
      <c r="C200" s="29"/>
      <c r="D200" s="30"/>
      <c r="E200" s="30"/>
      <c r="F200" s="31"/>
      <c r="G200" s="32"/>
      <c r="H200" s="31"/>
      <c r="I200" s="34"/>
      <c r="J200" s="34"/>
      <c r="K200" s="34"/>
    </row>
    <row r="201" spans="2:11" x14ac:dyDescent="0.2">
      <c r="B201" s="47"/>
      <c r="C201" s="48"/>
      <c r="D201" s="49"/>
      <c r="E201" s="49"/>
      <c r="F201" s="50"/>
      <c r="G201" s="51"/>
      <c r="H201" s="50"/>
      <c r="I201" s="52"/>
      <c r="J201" s="52"/>
      <c r="K201" s="34"/>
    </row>
    <row r="202" spans="2:11" ht="19.5" customHeight="1" x14ac:dyDescent="0.2">
      <c r="B202" s="47"/>
      <c r="C202" s="48"/>
      <c r="D202" s="53" t="s">
        <v>190</v>
      </c>
      <c r="E202" s="54"/>
      <c r="F202" s="55">
        <f t="shared" ref="F202:K202" si="58">F10+F197</f>
        <v>2938349100.1500001</v>
      </c>
      <c r="G202" s="56">
        <f t="shared" si="58"/>
        <v>918262881.98000014</v>
      </c>
      <c r="H202" s="56">
        <f t="shared" si="58"/>
        <v>3817308256.3099995</v>
      </c>
      <c r="I202" s="56">
        <f t="shared" si="58"/>
        <v>3049914401.3199997</v>
      </c>
      <c r="J202" s="56">
        <f t="shared" si="58"/>
        <v>2787945999.4899998</v>
      </c>
      <c r="K202" s="56">
        <f t="shared" si="58"/>
        <v>767393854.98999977</v>
      </c>
    </row>
    <row r="203" spans="2:11" x14ac:dyDescent="0.2">
      <c r="B203" s="29"/>
      <c r="C203" s="29"/>
      <c r="D203" s="57"/>
      <c r="E203" s="57"/>
      <c r="F203" s="58"/>
      <c r="G203" s="58"/>
      <c r="H203" s="58"/>
      <c r="I203" s="58"/>
      <c r="J203" s="58"/>
      <c r="K203" s="58"/>
    </row>
  </sheetData>
  <mergeCells count="9">
    <mergeCell ref="D202:E202"/>
    <mergeCell ref="B1:K1"/>
    <mergeCell ref="B2:K2"/>
    <mergeCell ref="B3:K3"/>
    <mergeCell ref="B4:K4"/>
    <mergeCell ref="B5:K5"/>
    <mergeCell ref="B7:D9"/>
    <mergeCell ref="F7:J7"/>
    <mergeCell ref="K7:K8"/>
  </mergeCells>
  <printOptions horizontalCentered="1"/>
  <pageMargins left="0.70866141732283472" right="0.59055118110236227" top="0.74803149606299213" bottom="0.74803149606299213" header="0.31496062992125984" footer="0.31496062992125984"/>
  <pageSetup scale="5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Programas y proyectos</vt:lpstr>
      <vt:lpstr>'Programas y proyectos'!Área_de_impresión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2020-10-27T19:07:51Z</cp:lastPrinted>
  <dcterms:created xsi:type="dcterms:W3CDTF">2020-10-27T19:06:33Z</dcterms:created>
  <dcterms:modified xsi:type="dcterms:W3CDTF">2020-10-27T19:07:54Z</dcterms:modified>
</cp:coreProperties>
</file>